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fsmresfiles/Medicine/InfectiousDiseases/DAquila_Lab/Cristina /Manuscript/MLN Paper Data/MLN Paper Data/Figure 11 - Infectivity assays /Fig 11B/"/>
    </mc:Choice>
  </mc:AlternateContent>
  <xr:revisionPtr revIDLastSave="0" documentId="13_ncr:1_{EA0C321B-7FAA-D54C-B16F-AD57B16A28B3}" xr6:coauthVersionLast="47" xr6:coauthVersionMax="47" xr10:uidLastSave="{00000000-0000-0000-0000-000000000000}"/>
  <bookViews>
    <workbookView xWindow="0" yWindow="500" windowWidth="28800" windowHeight="17500" xr2:uid="{00000000-000D-0000-FFFF-FFFF00000000}"/>
  </bookViews>
  <sheets>
    <sheet name="Luciferase Read Out " sheetId="3" r:id="rId1"/>
    <sheet name="Analysis" sheetId="4" r:id="rId2"/>
  </sheets>
  <definedNames>
    <definedName name="MethodPointer1" localSheetId="1">1980167200</definedName>
    <definedName name="MethodPointer1">-1582810288</definedName>
    <definedName name="MethodPointer2" localSheetId="1">502</definedName>
    <definedName name="MethodPointer2">725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4" l="1"/>
  <c r="D7" i="4"/>
  <c r="E7" i="4" s="1"/>
  <c r="F7" i="4" s="1"/>
  <c r="D5" i="4"/>
  <c r="E5" i="4" s="1"/>
  <c r="F5" i="4" s="1"/>
  <c r="D6" i="4"/>
  <c r="D8" i="4"/>
  <c r="E8" i="4" s="1"/>
  <c r="F8" i="4" s="1"/>
  <c r="D9" i="4"/>
  <c r="D10" i="4"/>
  <c r="E10" i="4" s="1"/>
  <c r="F10" i="4" s="1"/>
  <c r="AB36" i="4"/>
  <c r="W36" i="4"/>
  <c r="R36" i="4"/>
  <c r="M36" i="4"/>
  <c r="H36" i="4"/>
  <c r="C36" i="4"/>
  <c r="AC33" i="4"/>
  <c r="AE33" i="4" s="1"/>
  <c r="AB33" i="4"/>
  <c r="AA33" i="4"/>
  <c r="AD33" i="4" s="1"/>
  <c r="X33" i="4"/>
  <c r="W33" i="4"/>
  <c r="V33" i="4"/>
  <c r="S33" i="4"/>
  <c r="R33" i="4"/>
  <c r="Q33" i="4"/>
  <c r="U33" i="4" s="1"/>
  <c r="N33" i="4"/>
  <c r="M33" i="4"/>
  <c r="L33" i="4"/>
  <c r="I33" i="4"/>
  <c r="H33" i="4"/>
  <c r="G33" i="4"/>
  <c r="K33" i="4" s="1"/>
  <c r="F33" i="4"/>
  <c r="D33" i="4"/>
  <c r="C33" i="4"/>
  <c r="B33" i="4"/>
  <c r="AC32" i="4"/>
  <c r="AB32" i="4"/>
  <c r="AD32" i="4" s="1"/>
  <c r="AA32" i="4"/>
  <c r="AE32" i="4" s="1"/>
  <c r="X32" i="4"/>
  <c r="W32" i="4"/>
  <c r="V32" i="4"/>
  <c r="Z32" i="4" s="1"/>
  <c r="S32" i="4"/>
  <c r="R32" i="4"/>
  <c r="Q32" i="4"/>
  <c r="U32" i="4" s="1"/>
  <c r="N32" i="4"/>
  <c r="M32" i="4"/>
  <c r="L32" i="4"/>
  <c r="P32" i="4" s="1"/>
  <c r="J32" i="4"/>
  <c r="I32" i="4"/>
  <c r="H32" i="4"/>
  <c r="G32" i="4"/>
  <c r="K32" i="4" s="1"/>
  <c r="D32" i="4"/>
  <c r="C32" i="4"/>
  <c r="B32" i="4"/>
  <c r="AC31" i="4"/>
  <c r="AB31" i="4"/>
  <c r="AA31" i="4"/>
  <c r="AE31" i="4" s="1"/>
  <c r="X31" i="4"/>
  <c r="W31" i="4"/>
  <c r="V31" i="4"/>
  <c r="Y31" i="4" s="1"/>
  <c r="S31" i="4"/>
  <c r="R31" i="4"/>
  <c r="T31" i="4" s="1"/>
  <c r="Q31" i="4"/>
  <c r="U31" i="4" s="1"/>
  <c r="N31" i="4"/>
  <c r="M31" i="4"/>
  <c r="L31" i="4"/>
  <c r="P31" i="4" s="1"/>
  <c r="I31" i="4"/>
  <c r="H31" i="4"/>
  <c r="G31" i="4"/>
  <c r="K31" i="4" s="1"/>
  <c r="D31" i="4"/>
  <c r="C31" i="4"/>
  <c r="B31" i="4"/>
  <c r="AD30" i="4"/>
  <c r="AC30" i="4"/>
  <c r="AB30" i="4"/>
  <c r="AA30" i="4"/>
  <c r="AE30" i="4" s="1"/>
  <c r="X30" i="4"/>
  <c r="Z30" i="4" s="1"/>
  <c r="W30" i="4"/>
  <c r="V30" i="4"/>
  <c r="S30" i="4"/>
  <c r="R30" i="4"/>
  <c r="Q30" i="4"/>
  <c r="U30" i="4" s="1"/>
  <c r="N30" i="4"/>
  <c r="M30" i="4"/>
  <c r="L30" i="4"/>
  <c r="O30" i="4" s="1"/>
  <c r="I30" i="4"/>
  <c r="H30" i="4"/>
  <c r="J30" i="4" s="1"/>
  <c r="G30" i="4"/>
  <c r="K30" i="4" s="1"/>
  <c r="D30" i="4"/>
  <c r="C30" i="4"/>
  <c r="B30" i="4"/>
  <c r="F30" i="4" s="1"/>
  <c r="AB29" i="4"/>
  <c r="W29" i="4"/>
  <c r="R29" i="4"/>
  <c r="M29" i="4"/>
  <c r="H29" i="4"/>
  <c r="C29" i="4"/>
  <c r="AB22" i="4"/>
  <c r="W22" i="4"/>
  <c r="R22" i="4"/>
  <c r="M22" i="4"/>
  <c r="H22" i="4"/>
  <c r="C22" i="4"/>
  <c r="AE17" i="4"/>
  <c r="AD17" i="4"/>
  <c r="Z17" i="4"/>
  <c r="Y17" i="4"/>
  <c r="U17" i="4"/>
  <c r="T17" i="4"/>
  <c r="P17" i="4"/>
  <c r="O17" i="4"/>
  <c r="K17" i="4"/>
  <c r="J17" i="4"/>
  <c r="F17" i="4"/>
  <c r="E17" i="4"/>
  <c r="AE16" i="4"/>
  <c r="AD16" i="4"/>
  <c r="Z16" i="4"/>
  <c r="Y16" i="4"/>
  <c r="U16" i="4"/>
  <c r="T16" i="4"/>
  <c r="P16" i="4"/>
  <c r="O16" i="4"/>
  <c r="K16" i="4"/>
  <c r="J16" i="4"/>
  <c r="F16" i="4"/>
  <c r="E16" i="4"/>
  <c r="AE14" i="4"/>
  <c r="AD14" i="4"/>
  <c r="Z14" i="4"/>
  <c r="Y14" i="4"/>
  <c r="U14" i="4"/>
  <c r="T14" i="4"/>
  <c r="P14" i="4"/>
  <c r="O14" i="4"/>
  <c r="K14" i="4"/>
  <c r="J14" i="4"/>
  <c r="F14" i="4"/>
  <c r="E14" i="4"/>
  <c r="AB13" i="4"/>
  <c r="W13" i="4"/>
  <c r="R13" i="4"/>
  <c r="M13" i="4"/>
  <c r="H13" i="4"/>
  <c r="C13" i="4"/>
  <c r="E9" i="4"/>
  <c r="F9" i="4" s="1"/>
  <c r="E6" i="4"/>
  <c r="F6" i="4" s="1"/>
  <c r="Z33" i="4" l="1"/>
  <c r="Z31" i="4"/>
  <c r="T32" i="4"/>
  <c r="P33" i="4"/>
  <c r="P30" i="4"/>
  <c r="J31" i="4"/>
  <c r="F32" i="4"/>
  <c r="F31" i="4"/>
  <c r="E33" i="4"/>
  <c r="A26" i="4"/>
  <c r="A25" i="4" s="1"/>
  <c r="A24" i="4" s="1"/>
  <c r="Y30" i="4"/>
  <c r="E32" i="4"/>
  <c r="O33" i="4"/>
  <c r="E31" i="4"/>
  <c r="O32" i="4"/>
  <c r="Y33" i="4"/>
  <c r="T30" i="4"/>
  <c r="AD31" i="4"/>
  <c r="J33" i="4"/>
  <c r="E30" i="4"/>
  <c r="O31" i="4"/>
  <c r="Y32" i="4"/>
  <c r="T33" i="4"/>
  <c r="G9" i="4" l="1"/>
  <c r="X23" i="4" s="1"/>
  <c r="X37" i="4" s="1"/>
  <c r="G8" i="4"/>
  <c r="S23" i="4" s="1"/>
  <c r="S37" i="4" s="1"/>
  <c r="R26" i="4"/>
  <c r="Q25" i="4"/>
  <c r="Q26" i="4"/>
  <c r="S25" i="4"/>
  <c r="R24" i="4"/>
  <c r="G7" i="4"/>
  <c r="G6" i="4"/>
  <c r="X24" i="4"/>
  <c r="W23" i="4"/>
  <c r="W37" i="4" s="1"/>
  <c r="X25" i="4"/>
  <c r="W24" i="4"/>
  <c r="W38" i="4" s="1"/>
  <c r="V23" i="4"/>
  <c r="X26" i="4"/>
  <c r="W25" i="4"/>
  <c r="W26" i="4"/>
  <c r="V25" i="4"/>
  <c r="V26" i="4"/>
  <c r="G10" i="4"/>
  <c r="G5" i="4"/>
  <c r="V24" i="4" l="1"/>
  <c r="Q24" i="4"/>
  <c r="W39" i="4"/>
  <c r="Q23" i="4"/>
  <c r="Q37" i="4" s="1"/>
  <c r="R25" i="4"/>
  <c r="T25" i="4" s="1"/>
  <c r="S26" i="4"/>
  <c r="S40" i="4" s="1"/>
  <c r="R23" i="4"/>
  <c r="R37" i="4" s="1"/>
  <c r="X38" i="4"/>
  <c r="S24" i="4"/>
  <c r="U24" i="4" s="1"/>
  <c r="W40" i="4"/>
  <c r="Y24" i="4"/>
  <c r="V38" i="4"/>
  <c r="Z24" i="4"/>
  <c r="Q40" i="4"/>
  <c r="U26" i="4"/>
  <c r="T26" i="4"/>
  <c r="I24" i="4"/>
  <c r="H23" i="4"/>
  <c r="H37" i="4" s="1"/>
  <c r="I25" i="4"/>
  <c r="H24" i="4"/>
  <c r="G23" i="4"/>
  <c r="I26" i="4"/>
  <c r="H25" i="4"/>
  <c r="G24" i="4"/>
  <c r="H26" i="4"/>
  <c r="G25" i="4"/>
  <c r="G26" i="4"/>
  <c r="I23" i="4"/>
  <c r="I37" i="4" s="1"/>
  <c r="X40" i="4"/>
  <c r="N23" i="4"/>
  <c r="N37" i="4" s="1"/>
  <c r="N24" i="4"/>
  <c r="M23" i="4"/>
  <c r="M37" i="4" s="1"/>
  <c r="N25" i="4"/>
  <c r="M24" i="4"/>
  <c r="L23" i="4"/>
  <c r="N26" i="4"/>
  <c r="M25" i="4"/>
  <c r="L24" i="4"/>
  <c r="M26" i="4"/>
  <c r="L25" i="4"/>
  <c r="L26" i="4"/>
  <c r="C26" i="4"/>
  <c r="B25" i="4"/>
  <c r="B26" i="4"/>
  <c r="D23" i="4"/>
  <c r="D37" i="4" s="1"/>
  <c r="D24" i="4"/>
  <c r="C23" i="4"/>
  <c r="C37" i="4" s="1"/>
  <c r="D25" i="4"/>
  <c r="C24" i="4"/>
  <c r="B23" i="4"/>
  <c r="D26" i="4"/>
  <c r="C25" i="4"/>
  <c r="B24" i="4"/>
  <c r="V37" i="4"/>
  <c r="Z23" i="4"/>
  <c r="Y23" i="4"/>
  <c r="AA26" i="4"/>
  <c r="AC23" i="4"/>
  <c r="AC37" i="4" s="1"/>
  <c r="AC24" i="4"/>
  <c r="AB23" i="4"/>
  <c r="AB37" i="4" s="1"/>
  <c r="AC25" i="4"/>
  <c r="AB24" i="4"/>
  <c r="AA23" i="4"/>
  <c r="AC26" i="4"/>
  <c r="AB25" i="4"/>
  <c r="AA24" i="4"/>
  <c r="AB26" i="4"/>
  <c r="AA25" i="4"/>
  <c r="Q38" i="4"/>
  <c r="V40" i="4"/>
  <c r="Z26" i="4"/>
  <c r="Y26" i="4"/>
  <c r="X39" i="4"/>
  <c r="S39" i="4"/>
  <c r="Z25" i="4"/>
  <c r="Y25" i="4"/>
  <c r="V39" i="4"/>
  <c r="Q39" i="4" l="1"/>
  <c r="H38" i="4"/>
  <c r="R38" i="4"/>
  <c r="R40" i="4"/>
  <c r="U40" i="4" s="1"/>
  <c r="U23" i="4"/>
  <c r="S38" i="4"/>
  <c r="U38" i="4" s="1"/>
  <c r="T23" i="4"/>
  <c r="U25" i="4"/>
  <c r="R39" i="4"/>
  <c r="U39" i="4" s="1"/>
  <c r="T24" i="4"/>
  <c r="C40" i="4"/>
  <c r="M39" i="4"/>
  <c r="C38" i="4"/>
  <c r="D39" i="4"/>
  <c r="M38" i="4"/>
  <c r="C39" i="4"/>
  <c r="M40" i="4"/>
  <c r="H39" i="4"/>
  <c r="AB40" i="4"/>
  <c r="AC38" i="4"/>
  <c r="D40" i="4"/>
  <c r="I40" i="4"/>
  <c r="AA39" i="4"/>
  <c r="AE25" i="4"/>
  <c r="AD25" i="4"/>
  <c r="B40" i="4"/>
  <c r="F26" i="4"/>
  <c r="E26" i="4"/>
  <c r="N38" i="4"/>
  <c r="U37" i="4"/>
  <c r="T37" i="4"/>
  <c r="G37" i="4"/>
  <c r="K23" i="4"/>
  <c r="J23" i="4"/>
  <c r="Z40" i="4"/>
  <c r="Y40" i="4"/>
  <c r="AC40" i="4"/>
  <c r="P23" i="4"/>
  <c r="O23" i="4"/>
  <c r="L37" i="4"/>
  <c r="G40" i="4"/>
  <c r="K26" i="4"/>
  <c r="J26" i="4"/>
  <c r="I39" i="4"/>
  <c r="T40" i="4"/>
  <c r="J25" i="4"/>
  <c r="G39" i="4"/>
  <c r="K25" i="4"/>
  <c r="P24" i="4"/>
  <c r="O24" i="4"/>
  <c r="L38" i="4"/>
  <c r="AA38" i="4"/>
  <c r="AE24" i="4"/>
  <c r="AD24" i="4"/>
  <c r="AB39" i="4"/>
  <c r="N40" i="4"/>
  <c r="Z39" i="4"/>
  <c r="Y39" i="4"/>
  <c r="AE23" i="4"/>
  <c r="AD23" i="4"/>
  <c r="AA37" i="4"/>
  <c r="AB38" i="4"/>
  <c r="Y37" i="4"/>
  <c r="Z37" i="4"/>
  <c r="D38" i="4"/>
  <c r="L40" i="4"/>
  <c r="P26" i="4"/>
  <c r="O26" i="4"/>
  <c r="N39" i="4"/>
  <c r="H40" i="4"/>
  <c r="I38" i="4"/>
  <c r="Z38" i="4"/>
  <c r="Y38" i="4"/>
  <c r="B39" i="4"/>
  <c r="F25" i="4"/>
  <c r="E25" i="4"/>
  <c r="F23" i="4"/>
  <c r="E23" i="4"/>
  <c r="B37" i="4"/>
  <c r="AA40" i="4"/>
  <c r="AE26" i="4"/>
  <c r="AD26" i="4"/>
  <c r="AC39" i="4"/>
  <c r="B38" i="4"/>
  <c r="F24" i="4"/>
  <c r="E24" i="4"/>
  <c r="L39" i="4"/>
  <c r="P25" i="4"/>
  <c r="O25" i="4"/>
  <c r="G38" i="4"/>
  <c r="K24" i="4"/>
  <c r="J24" i="4"/>
  <c r="T38" i="4" l="1"/>
  <c r="T39" i="4"/>
  <c r="AE37" i="4"/>
  <c r="AD37" i="4"/>
  <c r="O40" i="4"/>
  <c r="P40" i="4"/>
  <c r="F40" i="4"/>
  <c r="E40" i="4"/>
  <c r="P38" i="4"/>
  <c r="O38" i="4"/>
  <c r="AE38" i="4"/>
  <c r="AD38" i="4"/>
  <c r="P39" i="4"/>
  <c r="O39" i="4"/>
  <c r="E39" i="4"/>
  <c r="F39" i="4"/>
  <c r="F38" i="4"/>
  <c r="E38" i="4"/>
  <c r="AE40" i="4"/>
  <c r="AD40" i="4"/>
  <c r="K40" i="4"/>
  <c r="J40" i="4"/>
  <c r="F37" i="4"/>
  <c r="E37" i="4"/>
  <c r="K39" i="4"/>
  <c r="J39" i="4"/>
  <c r="P37" i="4"/>
  <c r="O37" i="4"/>
  <c r="K37" i="4"/>
  <c r="J37" i="4"/>
  <c r="K38" i="4"/>
  <c r="J38" i="4"/>
  <c r="AE39" i="4"/>
  <c r="AD39" i="4"/>
</calcChain>
</file>

<file path=xl/sharedStrings.xml><?xml version="1.0" encoding="utf-8"?>
<sst xmlns="http://schemas.openxmlformats.org/spreadsheetml/2006/main" count="240" uniqueCount="170">
  <si>
    <t>Software Version</t>
  </si>
  <si>
    <t>3.09.07</t>
  </si>
  <si>
    <t>Experiment File Path:</t>
  </si>
  <si>
    <t>C:\Users\Public\Documents\Experiments\20230525 infectivity - JQ1 exP230516A.xpt</t>
  </si>
  <si>
    <t>Protocol File Path:</t>
  </si>
  <si>
    <t>C:\Users\Public\Documents\Protocols\20210820 Luminesence - Costar black 96w.prt</t>
  </si>
  <si>
    <t>Plate Number</t>
  </si>
  <si>
    <t>Date</t>
  </si>
  <si>
    <t>Time</t>
  </si>
  <si>
    <t>Reader Type:</t>
  </si>
  <si>
    <t>Synergy LX</t>
  </si>
  <si>
    <t>Reader Serial Number:</t>
  </si>
  <si>
    <t>2003131A</t>
  </si>
  <si>
    <t>Reading Type</t>
  </si>
  <si>
    <t>Reader</t>
  </si>
  <si>
    <t>Procedure Details</t>
  </si>
  <si>
    <t>Plate Type</t>
  </si>
  <si>
    <t>Costar 96 black opaque</t>
  </si>
  <si>
    <t>Well Selection</t>
  </si>
  <si>
    <t>Runtime</t>
  </si>
  <si>
    <t>Eject plate on completion</t>
  </si>
  <si>
    <t>Read</t>
  </si>
  <si>
    <t>Luminescence Endpoint</t>
  </si>
  <si>
    <t>Full Plate</t>
  </si>
  <si>
    <t>Integration Time: 0:01.00 (MM:SS.ss)</t>
  </si>
  <si>
    <t>Filter Set 1 (Lum)</t>
  </si>
  <si>
    <t xml:space="preserve">    Emission: Hole</t>
  </si>
  <si>
    <t xml:space="preserve">    Mirror: Custom,  Gain: 135</t>
  </si>
  <si>
    <t>Read Speed: Normal,  Delay: 100 msec</t>
  </si>
  <si>
    <t>Extended Dynamic Range</t>
  </si>
  <si>
    <t>Read Height: 8.25 mm</t>
  </si>
  <si>
    <t>Layout</t>
  </si>
  <si>
    <t>A</t>
  </si>
  <si>
    <t>SPL1</t>
  </si>
  <si>
    <t>SPL9</t>
  </si>
  <si>
    <t>SPL17</t>
  </si>
  <si>
    <t>SPL25</t>
  </si>
  <si>
    <t>SPL33</t>
  </si>
  <si>
    <t>SPL41</t>
  </si>
  <si>
    <t>SPL49</t>
  </si>
  <si>
    <t>SPL57</t>
  </si>
  <si>
    <t>SPL65</t>
  </si>
  <si>
    <t>SPL73</t>
  </si>
  <si>
    <t>SPL81</t>
  </si>
  <si>
    <t>SPL89</t>
  </si>
  <si>
    <t>Well ID</t>
  </si>
  <si>
    <t>B</t>
  </si>
  <si>
    <t>SPL2</t>
  </si>
  <si>
    <t>SPL10</t>
  </si>
  <si>
    <t>SPL18</t>
  </si>
  <si>
    <t>SPL26</t>
  </si>
  <si>
    <t>SPL34</t>
  </si>
  <si>
    <t>SPL42</t>
  </si>
  <si>
    <t>SPL50</t>
  </si>
  <si>
    <t>SPL58</t>
  </si>
  <si>
    <t>SPL66</t>
  </si>
  <si>
    <t>SPL74</t>
  </si>
  <si>
    <t>SPL82</t>
  </si>
  <si>
    <t>SPL90</t>
  </si>
  <si>
    <t>C</t>
  </si>
  <si>
    <t>SPL3</t>
  </si>
  <si>
    <t>SPL11</t>
  </si>
  <si>
    <t>SPL19</t>
  </si>
  <si>
    <t>SPL27</t>
  </si>
  <si>
    <t>SPL35</t>
  </si>
  <si>
    <t>SPL43</t>
  </si>
  <si>
    <t>SPL51</t>
  </si>
  <si>
    <t>SPL59</t>
  </si>
  <si>
    <t>SPL67</t>
  </si>
  <si>
    <t>SPL75</t>
  </si>
  <si>
    <t>SPL83</t>
  </si>
  <si>
    <t>SPL91</t>
  </si>
  <si>
    <t>D</t>
  </si>
  <si>
    <t>SPL4</t>
  </si>
  <si>
    <t>SPL12</t>
  </si>
  <si>
    <t>SPL20</t>
  </si>
  <si>
    <t>SPL28</t>
  </si>
  <si>
    <t>SPL36</t>
  </si>
  <si>
    <t>SPL44</t>
  </si>
  <si>
    <t>SPL52</t>
  </si>
  <si>
    <t>SPL60</t>
  </si>
  <si>
    <t>SPL68</t>
  </si>
  <si>
    <t>SPL76</t>
  </si>
  <si>
    <t>SPL84</t>
  </si>
  <si>
    <t>SPL92</t>
  </si>
  <si>
    <t>E</t>
  </si>
  <si>
    <t>SPL5</t>
  </si>
  <si>
    <t>SPL13</t>
  </si>
  <si>
    <t>SPL21</t>
  </si>
  <si>
    <t>SPL29</t>
  </si>
  <si>
    <t>SPL37</t>
  </si>
  <si>
    <t>SPL45</t>
  </si>
  <si>
    <t>SPL53</t>
  </si>
  <si>
    <t>SPL61</t>
  </si>
  <si>
    <t>SPL69</t>
  </si>
  <si>
    <t>SPL77</t>
  </si>
  <si>
    <t>SPL85</t>
  </si>
  <si>
    <t>SPL93</t>
  </si>
  <si>
    <t>F</t>
  </si>
  <si>
    <t>SPL6</t>
  </si>
  <si>
    <t>SPL14</t>
  </si>
  <si>
    <t>SPL22</t>
  </si>
  <si>
    <t>SPL30</t>
  </si>
  <si>
    <t>SPL38</t>
  </si>
  <si>
    <t>SPL46</t>
  </si>
  <si>
    <t>SPL54</t>
  </si>
  <si>
    <t>SPL62</t>
  </si>
  <si>
    <t>SPL70</t>
  </si>
  <si>
    <t>SPL78</t>
  </si>
  <si>
    <t>SPL86</t>
  </si>
  <si>
    <t>SPL94</t>
  </si>
  <si>
    <t>G</t>
  </si>
  <si>
    <t>SPL7</t>
  </si>
  <si>
    <t>SPL15</t>
  </si>
  <si>
    <t>SPL23</t>
  </si>
  <si>
    <t>SPL31</t>
  </si>
  <si>
    <t>SPL39</t>
  </si>
  <si>
    <t>SPL47</t>
  </si>
  <si>
    <t>SPL55</t>
  </si>
  <si>
    <t>SPL63</t>
  </si>
  <si>
    <t>SPL71</t>
  </si>
  <si>
    <t>SPL79</t>
  </si>
  <si>
    <t>SPL87</t>
  </si>
  <si>
    <t>SPL95</t>
  </si>
  <si>
    <t>H</t>
  </si>
  <si>
    <t>SPL8</t>
  </si>
  <si>
    <t>SPL16</t>
  </si>
  <si>
    <t>SPL24</t>
  </si>
  <si>
    <t>SPL32</t>
  </si>
  <si>
    <t>SPL40</t>
  </si>
  <si>
    <t>SPL48</t>
  </si>
  <si>
    <t>SPL56</t>
  </si>
  <si>
    <t>SPL64</t>
  </si>
  <si>
    <t>SPL72</t>
  </si>
  <si>
    <t>SPL80</t>
  </si>
  <si>
    <t>SPL88</t>
  </si>
  <si>
    <t>SPL96</t>
  </si>
  <si>
    <t>Results</t>
  </si>
  <si>
    <t>Actual Temperature:</t>
  </si>
  <si>
    <t>Lum</t>
  </si>
  <si>
    <t>Plate 3</t>
  </si>
  <si>
    <t>ignore row e since I ran out of substrat</t>
  </si>
  <si>
    <t>EXP230516A</t>
  </si>
  <si>
    <t>p24 ELISA</t>
  </si>
  <si>
    <t>Condition to which samples are normalized (lowest)</t>
  </si>
  <si>
    <t xml:space="preserve">Samples </t>
  </si>
  <si>
    <t>p24 (pg/mL)</t>
  </si>
  <si>
    <t>p24 (ng/mL)</t>
  </si>
  <si>
    <t>p24 (ng/uL)</t>
  </si>
  <si>
    <t xml:space="preserve">How much p24 was added to each well </t>
  </si>
  <si>
    <t>Ratio (for normalization)</t>
  </si>
  <si>
    <t>Volume SN added (uL)</t>
  </si>
  <si>
    <t xml:space="preserve">Infectivity by Volume (Avg RFU) </t>
  </si>
  <si>
    <t>(didn't subtract background)</t>
  </si>
  <si>
    <t>Volume (uL SN)</t>
  </si>
  <si>
    <t>Mean</t>
  </si>
  <si>
    <t>SD</t>
  </si>
  <si>
    <t xml:space="preserve">Infectivity by Volume (Normalized to p24)  </t>
  </si>
  <si>
    <t>Volume (ng p24)</t>
  </si>
  <si>
    <t xml:space="preserve">Infectivity by Volume (Fold Change) </t>
  </si>
  <si>
    <t>Dilution Factor</t>
  </si>
  <si>
    <t xml:space="preserve">Control </t>
  </si>
  <si>
    <t xml:space="preserve">Normalized Infectivity  (Fold Change) </t>
  </si>
  <si>
    <t>DMSO/water</t>
  </si>
  <si>
    <t>DMSO/TNFa 10 ng/mL</t>
  </si>
  <si>
    <t>MLN100/water</t>
  </si>
  <si>
    <t>MLN100/TNFa 10 ng/mL</t>
  </si>
  <si>
    <t>MLN200/water</t>
  </si>
  <si>
    <t>MLN200/TNFa 10 ng/mL</t>
  </si>
  <si>
    <t>Ugnore this row because I ran out of substrate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</si>
</sst>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00"/>
  </numFmts>
  <fonts count="13" x14ac:knownFonts="1">
    <font>
      <sz val="10"/>
      <name val="Arial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27413E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2"/>
      <color theme="1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A6CAF0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43" fontId="2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1"/>
    <xf numFmtId="14" fontId="2" fillId="0" borderId="0" xfId="1" applyNumberFormat="1"/>
    <xf numFmtId="19" fontId="2" fillId="0" borderId="0" xfId="1" applyNumberFormat="1"/>
    <xf numFmtId="0" fontId="3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2" fillId="2" borderId="1" xfId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 wrapText="1"/>
    </xf>
    <xf numFmtId="0" fontId="4" fillId="12" borderId="1" xfId="1" applyFont="1" applyFill="1" applyBorder="1" applyAlignment="1">
      <alignment horizontal="center" vertical="center" wrapText="1"/>
    </xf>
    <xf numFmtId="0" fontId="4" fillId="6" borderId="1" xfId="1" applyFont="1" applyFill="1" applyBorder="1" applyAlignment="1">
      <alignment horizontal="center" vertical="center" wrapText="1"/>
    </xf>
    <xf numFmtId="0" fontId="4" fillId="13" borderId="1" xfId="1" applyFont="1" applyFill="1" applyBorder="1" applyAlignment="1">
      <alignment horizontal="center" vertical="center" wrapText="1"/>
    </xf>
    <xf numFmtId="0" fontId="4" fillId="8" borderId="1" xfId="1" applyFont="1" applyFill="1" applyBorder="1" applyAlignment="1">
      <alignment horizontal="center" vertical="center" wrapText="1"/>
    </xf>
    <xf numFmtId="0" fontId="4" fillId="11" borderId="1" xfId="1" applyFont="1" applyFill="1" applyBorder="1" applyAlignment="1">
      <alignment horizontal="center" vertical="center" wrapText="1"/>
    </xf>
    <xf numFmtId="0" fontId="4" fillId="10" borderId="1" xfId="1" applyFont="1" applyFill="1" applyBorder="1" applyAlignment="1">
      <alignment horizontal="center" vertical="center" wrapText="1"/>
    </xf>
    <xf numFmtId="0" fontId="4" fillId="7" borderId="1" xfId="1" applyFont="1" applyFill="1" applyBorder="1" applyAlignment="1">
      <alignment horizontal="center" vertical="center" wrapText="1"/>
    </xf>
    <xf numFmtId="0" fontId="4" fillId="9" borderId="1" xfId="1" applyFont="1" applyFill="1" applyBorder="1" applyAlignment="1">
      <alignment horizontal="center" vertical="center" wrapText="1"/>
    </xf>
    <xf numFmtId="0" fontId="8" fillId="14" borderId="0" xfId="2" applyFont="1" applyFill="1"/>
    <xf numFmtId="0" fontId="1" fillId="0" borderId="0" xfId="2"/>
    <xf numFmtId="2" fontId="1" fillId="15" borderId="2" xfId="2" applyNumberFormat="1" applyFill="1" applyBorder="1"/>
    <xf numFmtId="0" fontId="1" fillId="16" borderId="0" xfId="2" applyFill="1"/>
    <xf numFmtId="0" fontId="1" fillId="0" borderId="2" xfId="2" applyBorder="1"/>
    <xf numFmtId="0" fontId="4" fillId="0" borderId="2" xfId="2" applyFont="1" applyBorder="1" applyAlignment="1">
      <alignment horizontal="center" vertical="center" wrapText="1"/>
    </xf>
    <xf numFmtId="0" fontId="1" fillId="17" borderId="2" xfId="2" applyFill="1" applyBorder="1"/>
    <xf numFmtId="164" fontId="4" fillId="0" borderId="2" xfId="2" applyNumberFormat="1" applyFont="1" applyBorder="1" applyAlignment="1">
      <alignment horizontal="center" vertical="center" wrapText="1"/>
    </xf>
    <xf numFmtId="0" fontId="1" fillId="16" borderId="2" xfId="2" applyFill="1" applyBorder="1"/>
    <xf numFmtId="0" fontId="1" fillId="18" borderId="2" xfId="2" applyFill="1" applyBorder="1"/>
    <xf numFmtId="0" fontId="1" fillId="19" borderId="2" xfId="2" applyFill="1" applyBorder="1"/>
    <xf numFmtId="0" fontId="2" fillId="19" borderId="3" xfId="1" applyFill="1" applyBorder="1"/>
    <xf numFmtId="0" fontId="1" fillId="19" borderId="2" xfId="2" applyFill="1" applyBorder="1" applyAlignment="1">
      <alignment horizontal="center"/>
    </xf>
    <xf numFmtId="0" fontId="2" fillId="19" borderId="3" xfId="1" applyFill="1" applyBorder="1" applyAlignment="1">
      <alignment horizontal="right"/>
    </xf>
    <xf numFmtId="0" fontId="2" fillId="19" borderId="4" xfId="1" applyFill="1" applyBorder="1"/>
    <xf numFmtId="0" fontId="2" fillId="19" borderId="5" xfId="1" applyFill="1" applyBorder="1"/>
    <xf numFmtId="0" fontId="1" fillId="0" borderId="0" xfId="2" applyAlignment="1">
      <alignment horizontal="right"/>
    </xf>
    <xf numFmtId="2" fontId="7" fillId="0" borderId="0" xfId="2" applyNumberFormat="1" applyFont="1"/>
    <xf numFmtId="0" fontId="4" fillId="15" borderId="1" xfId="1" applyFont="1" applyFill="1" applyBorder="1" applyAlignment="1">
      <alignment horizontal="center" vertical="center" wrapText="1"/>
    </xf>
    <xf numFmtId="0" fontId="4" fillId="15" borderId="6" xfId="1" applyFont="1" applyFill="1" applyBorder="1" applyAlignment="1">
      <alignment horizontal="center" vertical="center" wrapText="1"/>
    </xf>
    <xf numFmtId="0" fontId="4" fillId="15" borderId="7" xfId="1" applyFont="1" applyFill="1" applyBorder="1" applyAlignment="1">
      <alignment horizontal="center" vertical="center" wrapText="1"/>
    </xf>
    <xf numFmtId="0" fontId="1" fillId="20" borderId="2" xfId="2" applyFill="1" applyBorder="1"/>
    <xf numFmtId="0" fontId="2" fillId="20" borderId="3" xfId="1" applyFill="1" applyBorder="1"/>
    <xf numFmtId="0" fontId="1" fillId="20" borderId="2" xfId="2" applyFill="1" applyBorder="1" applyAlignment="1">
      <alignment horizontal="center"/>
    </xf>
    <xf numFmtId="0" fontId="2" fillId="20" borderId="3" xfId="1" applyFill="1" applyBorder="1" applyAlignment="1">
      <alignment horizontal="right"/>
    </xf>
    <xf numFmtId="0" fontId="2" fillId="20" borderId="4" xfId="1" applyFill="1" applyBorder="1"/>
    <xf numFmtId="0" fontId="2" fillId="20" borderId="5" xfId="1" applyFill="1" applyBorder="1"/>
    <xf numFmtId="0" fontId="1" fillId="20" borderId="0" xfId="2" applyFill="1"/>
    <xf numFmtId="2" fontId="1" fillId="0" borderId="0" xfId="2" applyNumberFormat="1"/>
    <xf numFmtId="2" fontId="7" fillId="0" borderId="0" xfId="2" applyNumberFormat="1" applyFont="1" applyAlignment="1">
      <alignment horizontal="right"/>
    </xf>
    <xf numFmtId="0" fontId="7" fillId="0" borderId="0" xfId="2" applyFont="1"/>
    <xf numFmtId="2" fontId="1" fillId="0" borderId="0" xfId="2" applyNumberFormat="1" applyAlignment="1">
      <alignment horizontal="right"/>
    </xf>
    <xf numFmtId="0" fontId="7" fillId="0" borderId="0" xfId="2" applyFont="1" applyAlignment="1">
      <alignment horizontal="right"/>
    </xf>
    <xf numFmtId="1" fontId="2" fillId="0" borderId="0" xfId="1" applyNumberFormat="1"/>
    <xf numFmtId="164" fontId="10" fillId="0" borderId="0" xfId="1" applyNumberFormat="1" applyFont="1"/>
    <xf numFmtId="164" fontId="2" fillId="0" borderId="0" xfId="1" applyNumberFormat="1"/>
    <xf numFmtId="0" fontId="11" fillId="0" borderId="8" xfId="2" applyFont="1" applyBorder="1" applyAlignment="1">
      <alignment horizontal="left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2" xfId="2" applyFont="1" applyBorder="1" applyAlignment="1">
      <alignment horizontal="left" vertical="center" wrapText="1"/>
    </xf>
    <xf numFmtId="0" fontId="12" fillId="0" borderId="2" xfId="2" applyFont="1" applyBorder="1" applyAlignment="1">
      <alignment horizontal="left" vertical="center" wrapText="1"/>
    </xf>
    <xf numFmtId="0" fontId="1" fillId="0" borderId="9" xfId="2" applyBorder="1" applyAlignment="1">
      <alignment horizontal="left" vertical="center"/>
    </xf>
    <xf numFmtId="2" fontId="1" fillId="0" borderId="2" xfId="2" applyNumberFormat="1" applyBorder="1"/>
    <xf numFmtId="2" fontId="1" fillId="16" borderId="2" xfId="2" applyNumberFormat="1" applyFill="1" applyBorder="1"/>
    <xf numFmtId="2" fontId="1" fillId="18" borderId="2" xfId="2" applyNumberFormat="1" applyFill="1" applyBorder="1"/>
    <xf numFmtId="43" fontId="0" fillId="0" borderId="2" xfId="3" applyFont="1" applyFill="1" applyBorder="1"/>
    <xf numFmtId="0" fontId="7" fillId="17" borderId="0" xfId="2" applyFont="1" applyFill="1" applyAlignment="1">
      <alignment horizontal="right"/>
    </xf>
    <xf numFmtId="0" fontId="10" fillId="4" borderId="1" xfId="1" applyFont="1" applyFill="1" applyBorder="1" applyAlignment="1">
      <alignment horizontal="center" vertical="center" wrapText="1"/>
    </xf>
    <xf numFmtId="0" fontId="10" fillId="8" borderId="1" xfId="1" applyFont="1" applyFill="1" applyBorder="1" applyAlignment="1">
      <alignment horizontal="center" vertical="center" wrapText="1"/>
    </xf>
    <xf numFmtId="0" fontId="10" fillId="9" borderId="1" xfId="1" applyFont="1" applyFill="1" applyBorder="1" applyAlignment="1">
      <alignment horizontal="center" vertical="center" wrapText="1"/>
    </xf>
    <xf numFmtId="0" fontId="10" fillId="13" borderId="1" xfId="1" applyFont="1" applyFill="1" applyBorder="1" applyAlignment="1">
      <alignment horizontal="center" vertical="center" wrapText="1"/>
    </xf>
    <xf numFmtId="2" fontId="7" fillId="16" borderId="0" xfId="2" applyNumberFormat="1" applyFont="1" applyFill="1" applyAlignment="1">
      <alignment horizontal="right"/>
    </xf>
    <xf numFmtId="0" fontId="2" fillId="19" borderId="4" xfId="1" applyFill="1" applyBorder="1" applyAlignment="1">
      <alignment horizontal="left"/>
    </xf>
    <xf numFmtId="0" fontId="2" fillId="19" borderId="5" xfId="1" applyFill="1" applyBorder="1" applyAlignment="1">
      <alignment horizontal="left"/>
    </xf>
    <xf numFmtId="0" fontId="2" fillId="20" borderId="4" xfId="1" applyFill="1" applyBorder="1" applyAlignment="1">
      <alignment horizontal="left"/>
    </xf>
    <xf numFmtId="0" fontId="2" fillId="20" borderId="5" xfId="1" applyFill="1" applyBorder="1" applyAlignment="1">
      <alignment horizontal="left"/>
    </xf>
  </cellXfs>
  <cellStyles count="4">
    <cellStyle name="Comma 2" xfId="3" xr:uid="{298A57AF-23CD-E748-8D86-7DC9B0F0D08E}"/>
    <cellStyle name="Normal" xfId="0" builtinId="0"/>
    <cellStyle name="Normal 2" xfId="1" xr:uid="{00000000-0005-0000-0000-000001000000}"/>
    <cellStyle name="Normal 2 2" xfId="2" xr:uid="{7BF97EAD-84BF-AA4D-A483-CD5A0346005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O52"/>
  <sheetViews>
    <sheetView tabSelected="1" topLeftCell="A15" workbookViewId="0">
      <selection activeCell="I46" sqref="I46:K47"/>
    </sheetView>
  </sheetViews>
  <sheetFormatPr baseColWidth="10" defaultColWidth="8.83203125" defaultRowHeight="13" x14ac:dyDescent="0.15"/>
  <cols>
    <col min="1" max="1" width="20.83203125" style="1" customWidth="1"/>
    <col min="2" max="2" width="12.83203125" style="1" customWidth="1"/>
    <col min="3" max="16384" width="8.83203125" style="1"/>
  </cols>
  <sheetData>
    <row r="2" spans="1:2" x14ac:dyDescent="0.15">
      <c r="A2" s="1" t="s">
        <v>0</v>
      </c>
      <c r="B2" s="1" t="s">
        <v>1</v>
      </c>
    </row>
    <row r="4" spans="1:2" x14ac:dyDescent="0.15">
      <c r="A4" s="1" t="s">
        <v>2</v>
      </c>
      <c r="B4" s="1" t="s">
        <v>3</v>
      </c>
    </row>
    <row r="5" spans="1:2" x14ac:dyDescent="0.15">
      <c r="A5" s="1" t="s">
        <v>4</v>
      </c>
      <c r="B5" s="1" t="s">
        <v>5</v>
      </c>
    </row>
    <row r="6" spans="1:2" x14ac:dyDescent="0.15">
      <c r="A6" s="1" t="s">
        <v>6</v>
      </c>
      <c r="B6" s="1" t="s">
        <v>140</v>
      </c>
    </row>
    <row r="7" spans="1:2" x14ac:dyDescent="0.15">
      <c r="A7" s="1" t="s">
        <v>7</v>
      </c>
      <c r="B7" s="2">
        <v>45071</v>
      </c>
    </row>
    <row r="8" spans="1:2" x14ac:dyDescent="0.15">
      <c r="A8" s="1" t="s">
        <v>8</v>
      </c>
      <c r="B8" s="3">
        <v>0.65473379629629636</v>
      </c>
    </row>
    <row r="9" spans="1:2" x14ac:dyDescent="0.15">
      <c r="A9" s="1" t="s">
        <v>9</v>
      </c>
      <c r="B9" s="1" t="s">
        <v>10</v>
      </c>
    </row>
    <row r="10" spans="1:2" x14ac:dyDescent="0.15">
      <c r="A10" s="1" t="s">
        <v>11</v>
      </c>
      <c r="B10" s="1" t="s">
        <v>12</v>
      </c>
    </row>
    <row r="11" spans="1:2" x14ac:dyDescent="0.15">
      <c r="A11" s="1" t="s">
        <v>13</v>
      </c>
      <c r="B11" s="1" t="s">
        <v>14</v>
      </c>
    </row>
    <row r="13" spans="1:2" ht="14" x14ac:dyDescent="0.15">
      <c r="A13" s="4" t="s">
        <v>15</v>
      </c>
      <c r="B13" s="5"/>
    </row>
    <row r="14" spans="1:2" x14ac:dyDescent="0.15">
      <c r="A14" s="1" t="s">
        <v>16</v>
      </c>
      <c r="B14" s="1" t="s">
        <v>17</v>
      </c>
    </row>
    <row r="15" spans="1:2" x14ac:dyDescent="0.15">
      <c r="A15" s="1" t="s">
        <v>18</v>
      </c>
      <c r="B15" s="1" t="s">
        <v>19</v>
      </c>
    </row>
    <row r="16" spans="1:2" x14ac:dyDescent="0.15">
      <c r="A16" s="1" t="s">
        <v>20</v>
      </c>
    </row>
    <row r="17" spans="1:15" x14ac:dyDescent="0.15">
      <c r="A17" s="1" t="s">
        <v>21</v>
      </c>
      <c r="B17" s="1" t="s">
        <v>22</v>
      </c>
    </row>
    <row r="18" spans="1:15" x14ac:dyDescent="0.15">
      <c r="B18" s="1" t="s">
        <v>23</v>
      </c>
    </row>
    <row r="19" spans="1:15" x14ac:dyDescent="0.15">
      <c r="B19" s="1" t="s">
        <v>24</v>
      </c>
    </row>
    <row r="20" spans="1:15" x14ac:dyDescent="0.15">
      <c r="B20" s="1" t="s">
        <v>25</v>
      </c>
    </row>
    <row r="21" spans="1:15" x14ac:dyDescent="0.15">
      <c r="B21" s="1" t="s">
        <v>26</v>
      </c>
    </row>
    <row r="22" spans="1:15" x14ac:dyDescent="0.15">
      <c r="B22" s="1" t="s">
        <v>27</v>
      </c>
    </row>
    <row r="23" spans="1:15" x14ac:dyDescent="0.15">
      <c r="B23" s="1" t="s">
        <v>28</v>
      </c>
    </row>
    <row r="24" spans="1:15" x14ac:dyDescent="0.15">
      <c r="B24" s="1" t="s">
        <v>29</v>
      </c>
    </row>
    <row r="25" spans="1:15" x14ac:dyDescent="0.15">
      <c r="B25" s="1" t="s">
        <v>30</v>
      </c>
    </row>
    <row r="27" spans="1:15" ht="14" x14ac:dyDescent="0.15">
      <c r="A27" s="4" t="s">
        <v>31</v>
      </c>
      <c r="B27" s="5"/>
    </row>
    <row r="29" spans="1:15" x14ac:dyDescent="0.15">
      <c r="B29" s="6"/>
      <c r="C29" s="7">
        <v>1</v>
      </c>
      <c r="D29" s="7">
        <v>2</v>
      </c>
      <c r="E29" s="7">
        <v>3</v>
      </c>
      <c r="F29" s="7">
        <v>4</v>
      </c>
      <c r="G29" s="7">
        <v>5</v>
      </c>
      <c r="H29" s="7">
        <v>6</v>
      </c>
      <c r="I29" s="7">
        <v>7</v>
      </c>
      <c r="J29" s="7">
        <v>8</v>
      </c>
      <c r="K29" s="7">
        <v>9</v>
      </c>
      <c r="L29" s="7">
        <v>10</v>
      </c>
      <c r="M29" s="7">
        <v>11</v>
      </c>
      <c r="N29" s="7">
        <v>12</v>
      </c>
    </row>
    <row r="30" spans="1:15" ht="14" x14ac:dyDescent="0.15">
      <c r="B30" s="7" t="s">
        <v>32</v>
      </c>
      <c r="C30" s="8" t="s">
        <v>33</v>
      </c>
      <c r="D30" s="8" t="s">
        <v>34</v>
      </c>
      <c r="E30" s="8" t="s">
        <v>35</v>
      </c>
      <c r="F30" s="8" t="s">
        <v>36</v>
      </c>
      <c r="G30" s="8" t="s">
        <v>37</v>
      </c>
      <c r="H30" s="8" t="s">
        <v>38</v>
      </c>
      <c r="I30" s="8" t="s">
        <v>39</v>
      </c>
      <c r="J30" s="8" t="s">
        <v>40</v>
      </c>
      <c r="K30" s="8" t="s">
        <v>41</v>
      </c>
      <c r="L30" s="8" t="s">
        <v>42</v>
      </c>
      <c r="M30" s="8" t="s">
        <v>43</v>
      </c>
      <c r="N30" s="8" t="s">
        <v>44</v>
      </c>
      <c r="O30" s="9" t="s">
        <v>45</v>
      </c>
    </row>
    <row r="31" spans="1:15" ht="14" x14ac:dyDescent="0.15">
      <c r="B31" s="7" t="s">
        <v>46</v>
      </c>
      <c r="C31" s="8" t="s">
        <v>47</v>
      </c>
      <c r="D31" s="8" t="s">
        <v>48</v>
      </c>
      <c r="E31" s="8" t="s">
        <v>49</v>
      </c>
      <c r="F31" s="8" t="s">
        <v>50</v>
      </c>
      <c r="G31" s="8" t="s">
        <v>51</v>
      </c>
      <c r="H31" s="8" t="s">
        <v>52</v>
      </c>
      <c r="I31" s="8" t="s">
        <v>53</v>
      </c>
      <c r="J31" s="8" t="s">
        <v>54</v>
      </c>
      <c r="K31" s="8" t="s">
        <v>55</v>
      </c>
      <c r="L31" s="8" t="s">
        <v>56</v>
      </c>
      <c r="M31" s="8" t="s">
        <v>57</v>
      </c>
      <c r="N31" s="8" t="s">
        <v>58</v>
      </c>
      <c r="O31" s="9" t="s">
        <v>45</v>
      </c>
    </row>
    <row r="32" spans="1:15" ht="14" x14ac:dyDescent="0.15">
      <c r="B32" s="7" t="s">
        <v>59</v>
      </c>
      <c r="C32" s="8" t="s">
        <v>60</v>
      </c>
      <c r="D32" s="8" t="s">
        <v>61</v>
      </c>
      <c r="E32" s="8" t="s">
        <v>62</v>
      </c>
      <c r="F32" s="8" t="s">
        <v>63</v>
      </c>
      <c r="G32" s="8" t="s">
        <v>64</v>
      </c>
      <c r="H32" s="8" t="s">
        <v>65</v>
      </c>
      <c r="I32" s="8" t="s">
        <v>66</v>
      </c>
      <c r="J32" s="8" t="s">
        <v>67</v>
      </c>
      <c r="K32" s="8" t="s">
        <v>68</v>
      </c>
      <c r="L32" s="8" t="s">
        <v>69</v>
      </c>
      <c r="M32" s="8" t="s">
        <v>70</v>
      </c>
      <c r="N32" s="8" t="s">
        <v>71</v>
      </c>
      <c r="O32" s="9" t="s">
        <v>45</v>
      </c>
    </row>
    <row r="33" spans="1:15" ht="14" x14ac:dyDescent="0.15">
      <c r="B33" s="7" t="s">
        <v>72</v>
      </c>
      <c r="C33" s="8" t="s">
        <v>73</v>
      </c>
      <c r="D33" s="8" t="s">
        <v>74</v>
      </c>
      <c r="E33" s="8" t="s">
        <v>75</v>
      </c>
      <c r="F33" s="8" t="s">
        <v>76</v>
      </c>
      <c r="G33" s="8" t="s">
        <v>77</v>
      </c>
      <c r="H33" s="8" t="s">
        <v>78</v>
      </c>
      <c r="I33" s="8" t="s">
        <v>79</v>
      </c>
      <c r="J33" s="8" t="s">
        <v>80</v>
      </c>
      <c r="K33" s="8" t="s">
        <v>81</v>
      </c>
      <c r="L33" s="8" t="s">
        <v>82</v>
      </c>
      <c r="M33" s="8" t="s">
        <v>83</v>
      </c>
      <c r="N33" s="8" t="s">
        <v>84</v>
      </c>
      <c r="O33" s="9" t="s">
        <v>45</v>
      </c>
    </row>
    <row r="34" spans="1:15" ht="14" x14ac:dyDescent="0.15">
      <c r="B34" s="7" t="s">
        <v>85</v>
      </c>
      <c r="C34" s="8" t="s">
        <v>86</v>
      </c>
      <c r="D34" s="8" t="s">
        <v>87</v>
      </c>
      <c r="E34" s="8" t="s">
        <v>88</v>
      </c>
      <c r="F34" s="8" t="s">
        <v>89</v>
      </c>
      <c r="G34" s="8" t="s">
        <v>90</v>
      </c>
      <c r="H34" s="8" t="s">
        <v>91</v>
      </c>
      <c r="I34" s="8" t="s">
        <v>92</v>
      </c>
      <c r="J34" s="8" t="s">
        <v>93</v>
      </c>
      <c r="K34" s="8" t="s">
        <v>94</v>
      </c>
      <c r="L34" s="8" t="s">
        <v>95</v>
      </c>
      <c r="M34" s="8" t="s">
        <v>96</v>
      </c>
      <c r="N34" s="8" t="s">
        <v>97</v>
      </c>
      <c r="O34" s="9" t="s">
        <v>45</v>
      </c>
    </row>
    <row r="35" spans="1:15" ht="14" x14ac:dyDescent="0.15">
      <c r="B35" s="7" t="s">
        <v>98</v>
      </c>
      <c r="C35" s="8" t="s">
        <v>99</v>
      </c>
      <c r="D35" s="8" t="s">
        <v>100</v>
      </c>
      <c r="E35" s="8" t="s">
        <v>101</v>
      </c>
      <c r="F35" s="8" t="s">
        <v>102</v>
      </c>
      <c r="G35" s="8" t="s">
        <v>103</v>
      </c>
      <c r="H35" s="8" t="s">
        <v>104</v>
      </c>
      <c r="I35" s="8" t="s">
        <v>105</v>
      </c>
      <c r="J35" s="8" t="s">
        <v>106</v>
      </c>
      <c r="K35" s="8" t="s">
        <v>107</v>
      </c>
      <c r="L35" s="8" t="s">
        <v>108</v>
      </c>
      <c r="M35" s="8" t="s">
        <v>109</v>
      </c>
      <c r="N35" s="8" t="s">
        <v>110</v>
      </c>
      <c r="O35" s="9" t="s">
        <v>45</v>
      </c>
    </row>
    <row r="36" spans="1:15" ht="14" x14ac:dyDescent="0.15">
      <c r="B36" s="7" t="s">
        <v>111</v>
      </c>
      <c r="C36" s="8" t="s">
        <v>112</v>
      </c>
      <c r="D36" s="8" t="s">
        <v>113</v>
      </c>
      <c r="E36" s="8" t="s">
        <v>114</v>
      </c>
      <c r="F36" s="8" t="s">
        <v>115</v>
      </c>
      <c r="G36" s="8" t="s">
        <v>116</v>
      </c>
      <c r="H36" s="8" t="s">
        <v>117</v>
      </c>
      <c r="I36" s="8" t="s">
        <v>118</v>
      </c>
      <c r="J36" s="8" t="s">
        <v>119</v>
      </c>
      <c r="K36" s="8" t="s">
        <v>120</v>
      </c>
      <c r="L36" s="8" t="s">
        <v>121</v>
      </c>
      <c r="M36" s="8" t="s">
        <v>122</v>
      </c>
      <c r="N36" s="8" t="s">
        <v>123</v>
      </c>
      <c r="O36" s="9" t="s">
        <v>45</v>
      </c>
    </row>
    <row r="37" spans="1:15" ht="14" x14ac:dyDescent="0.15">
      <c r="B37" s="7" t="s">
        <v>124</v>
      </c>
      <c r="C37" s="8" t="s">
        <v>125</v>
      </c>
      <c r="D37" s="8" t="s">
        <v>126</v>
      </c>
      <c r="E37" s="8" t="s">
        <v>127</v>
      </c>
      <c r="F37" s="8" t="s">
        <v>128</v>
      </c>
      <c r="G37" s="8" t="s">
        <v>129</v>
      </c>
      <c r="H37" s="8" t="s">
        <v>130</v>
      </c>
      <c r="I37" s="8" t="s">
        <v>131</v>
      </c>
      <c r="J37" s="8" t="s">
        <v>132</v>
      </c>
      <c r="K37" s="8" t="s">
        <v>133</v>
      </c>
      <c r="L37" s="8" t="s">
        <v>134</v>
      </c>
      <c r="M37" s="8" t="s">
        <v>135</v>
      </c>
      <c r="N37" s="8" t="s">
        <v>136</v>
      </c>
      <c r="O37" s="9" t="s">
        <v>45</v>
      </c>
    </row>
    <row r="39" spans="1:15" ht="14" x14ac:dyDescent="0.15">
      <c r="A39" s="4" t="s">
        <v>137</v>
      </c>
      <c r="B39" s="5"/>
    </row>
    <row r="40" spans="1:15" x14ac:dyDescent="0.15">
      <c r="A40" s="1" t="s">
        <v>138</v>
      </c>
      <c r="B40" s="1">
        <v>0</v>
      </c>
    </row>
    <row r="42" spans="1:15" x14ac:dyDescent="0.15">
      <c r="B42" s="6"/>
      <c r="C42" s="7">
        <v>1</v>
      </c>
      <c r="D42" s="7">
        <v>2</v>
      </c>
      <c r="E42" s="7">
        <v>3</v>
      </c>
      <c r="F42" s="7">
        <v>4</v>
      </c>
      <c r="G42" s="7">
        <v>5</v>
      </c>
      <c r="H42" s="7">
        <v>6</v>
      </c>
      <c r="I42" s="7">
        <v>7</v>
      </c>
      <c r="J42" s="7">
        <v>8</v>
      </c>
      <c r="K42" s="7">
        <v>9</v>
      </c>
      <c r="L42" s="7">
        <v>10</v>
      </c>
      <c r="M42" s="7">
        <v>11</v>
      </c>
      <c r="N42" s="7">
        <v>12</v>
      </c>
    </row>
    <row r="43" spans="1:15" ht="14" x14ac:dyDescent="0.15">
      <c r="B43" s="7" t="s">
        <v>32</v>
      </c>
      <c r="C43" s="10">
        <v>55</v>
      </c>
      <c r="D43" s="10">
        <v>57</v>
      </c>
      <c r="E43" s="10">
        <v>65</v>
      </c>
      <c r="F43" s="10">
        <v>34</v>
      </c>
      <c r="G43" s="10">
        <v>38</v>
      </c>
      <c r="H43" s="10">
        <v>61</v>
      </c>
      <c r="I43" s="10">
        <v>48</v>
      </c>
      <c r="J43" s="10">
        <v>34</v>
      </c>
      <c r="K43" s="10">
        <v>38</v>
      </c>
      <c r="L43" s="11"/>
      <c r="M43" s="11"/>
      <c r="N43" s="11"/>
      <c r="O43" s="9" t="s">
        <v>139</v>
      </c>
    </row>
    <row r="44" spans="1:15" ht="14" x14ac:dyDescent="0.15">
      <c r="B44" s="7" t="s">
        <v>46</v>
      </c>
      <c r="C44" s="10">
        <v>1000</v>
      </c>
      <c r="D44" s="10">
        <v>973</v>
      </c>
      <c r="E44" s="10">
        <v>907</v>
      </c>
      <c r="F44" s="10">
        <v>181</v>
      </c>
      <c r="G44" s="10">
        <v>161</v>
      </c>
      <c r="H44" s="10">
        <v>173</v>
      </c>
      <c r="I44" s="10">
        <v>159</v>
      </c>
      <c r="J44" s="10">
        <v>288</v>
      </c>
      <c r="K44" s="10">
        <v>240</v>
      </c>
      <c r="L44" s="11"/>
      <c r="M44" s="11"/>
      <c r="N44" s="11"/>
      <c r="O44" s="9" t="s">
        <v>139</v>
      </c>
    </row>
    <row r="45" spans="1:15" ht="14" x14ac:dyDescent="0.15">
      <c r="B45" s="7" t="s">
        <v>59</v>
      </c>
      <c r="C45" s="10">
        <v>1019</v>
      </c>
      <c r="D45" s="10">
        <v>972</v>
      </c>
      <c r="E45" s="10">
        <v>1016</v>
      </c>
      <c r="F45" s="10">
        <v>117</v>
      </c>
      <c r="G45" s="10">
        <v>115</v>
      </c>
      <c r="H45" s="10">
        <v>139</v>
      </c>
      <c r="I45" s="10">
        <v>213</v>
      </c>
      <c r="J45" s="10">
        <v>178</v>
      </c>
      <c r="K45" s="10">
        <v>108</v>
      </c>
      <c r="L45" s="11"/>
      <c r="M45" s="11"/>
      <c r="N45" s="11"/>
      <c r="O45" s="9" t="s">
        <v>139</v>
      </c>
    </row>
    <row r="46" spans="1:15" ht="14" x14ac:dyDescent="0.15">
      <c r="B46" s="7" t="s">
        <v>72</v>
      </c>
      <c r="C46" s="18">
        <v>23294</v>
      </c>
      <c r="D46" s="17">
        <v>28316</v>
      </c>
      <c r="E46" s="16">
        <v>26099</v>
      </c>
      <c r="F46" s="12">
        <v>4373</v>
      </c>
      <c r="G46" s="13">
        <v>3893</v>
      </c>
      <c r="H46" s="12">
        <v>4413</v>
      </c>
      <c r="I46" s="10">
        <v>1746</v>
      </c>
      <c r="J46" s="10">
        <v>1798</v>
      </c>
      <c r="K46" s="10">
        <v>1810</v>
      </c>
      <c r="L46" s="11"/>
      <c r="M46" s="11"/>
      <c r="N46" s="11"/>
      <c r="O46" s="9" t="s">
        <v>139</v>
      </c>
    </row>
    <row r="47" spans="1:15" ht="14" x14ac:dyDescent="0.15">
      <c r="B47" s="7" t="s">
        <v>85</v>
      </c>
      <c r="C47" s="15">
        <v>17018</v>
      </c>
      <c r="D47" s="19">
        <v>15626</v>
      </c>
      <c r="E47" s="14">
        <v>9522</v>
      </c>
      <c r="F47" s="10">
        <v>1265</v>
      </c>
      <c r="G47" s="10">
        <v>1282</v>
      </c>
      <c r="H47" s="10">
        <v>1491</v>
      </c>
      <c r="I47" s="10">
        <v>404</v>
      </c>
      <c r="J47" s="10">
        <v>559</v>
      </c>
      <c r="K47" s="10">
        <v>476</v>
      </c>
      <c r="L47" s="11"/>
      <c r="M47" s="11"/>
      <c r="N47" s="11"/>
      <c r="O47" s="9" t="s">
        <v>139</v>
      </c>
    </row>
    <row r="48" spans="1:15" ht="14" x14ac:dyDescent="0.15">
      <c r="B48" s="7" t="s">
        <v>98</v>
      </c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9" t="s">
        <v>139</v>
      </c>
    </row>
    <row r="49" spans="2:15" ht="14" x14ac:dyDescent="0.15">
      <c r="B49" s="7" t="s">
        <v>111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9" t="s">
        <v>139</v>
      </c>
    </row>
    <row r="50" spans="2:15" ht="14" x14ac:dyDescent="0.15">
      <c r="B50" s="7" t="s">
        <v>124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9" t="s">
        <v>139</v>
      </c>
    </row>
    <row r="52" spans="2:15" x14ac:dyDescent="0.15">
      <c r="C52" s="1" t="s">
        <v>141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E8785-D45F-FE42-BEEA-381D06D54182}">
  <dimension ref="A1:AF40"/>
  <sheetViews>
    <sheetView zoomScale="90" workbookViewId="0">
      <selection activeCell="A26" sqref="A26:XFD26"/>
    </sheetView>
  </sheetViews>
  <sheetFormatPr baseColWidth="10" defaultRowHeight="16" x14ac:dyDescent="0.2"/>
  <cols>
    <col min="1" max="1" width="20.6640625" style="21" bestFit="1" customWidth="1"/>
    <col min="2" max="2" width="23.6640625" style="21" customWidth="1"/>
    <col min="3" max="3" width="19.1640625" style="21" customWidth="1"/>
    <col min="4" max="4" width="17.5" style="21" bestFit="1" customWidth="1"/>
    <col min="5" max="5" width="10.83203125" style="21"/>
    <col min="6" max="6" width="14" style="21" customWidth="1"/>
    <col min="7" max="7" width="12" style="21" customWidth="1"/>
    <col min="8" max="16384" width="10.83203125" style="21"/>
  </cols>
  <sheetData>
    <row r="1" spans="1:31" x14ac:dyDescent="0.2">
      <c r="A1" s="20" t="s">
        <v>142</v>
      </c>
    </row>
    <row r="3" spans="1:31" x14ac:dyDescent="0.2">
      <c r="A3" s="21" t="s">
        <v>143</v>
      </c>
      <c r="I3" s="22">
        <f>F9</f>
        <v>5.5833367222222217</v>
      </c>
      <c r="J3" s="23" t="s">
        <v>144</v>
      </c>
    </row>
    <row r="4" spans="1:31" ht="17" thickBot="1" x14ac:dyDescent="0.25">
      <c r="A4" s="24" t="s">
        <v>145</v>
      </c>
      <c r="B4" s="24"/>
      <c r="C4" s="25" t="s">
        <v>146</v>
      </c>
      <c r="D4" s="25" t="s">
        <v>147</v>
      </c>
      <c r="E4" s="24" t="s">
        <v>148</v>
      </c>
      <c r="F4" s="24" t="s">
        <v>149</v>
      </c>
      <c r="G4" s="24" t="s">
        <v>150</v>
      </c>
      <c r="I4" s="26">
        <v>500</v>
      </c>
      <c r="J4" s="21" t="s">
        <v>151</v>
      </c>
    </row>
    <row r="5" spans="1:31" ht="17" x14ac:dyDescent="0.2">
      <c r="A5" s="24">
        <v>1</v>
      </c>
      <c r="B5" s="56" t="s">
        <v>163</v>
      </c>
      <c r="C5" s="64">
        <v>163588.92199999999</v>
      </c>
      <c r="D5" s="27">
        <f t="shared" ref="D5:E10" si="0">C5/1000</f>
        <v>163.588922</v>
      </c>
      <c r="E5" s="24">
        <f t="shared" si="0"/>
        <v>0.163588922</v>
      </c>
      <c r="F5" s="61">
        <f>($I$4*E5)/3</f>
        <v>27.264820333333333</v>
      </c>
      <c r="G5" s="24">
        <f>F5/$I$3</f>
        <v>4.8832484390233359</v>
      </c>
    </row>
    <row r="6" spans="1:31" ht="20" customHeight="1" x14ac:dyDescent="0.2">
      <c r="A6" s="24">
        <v>2</v>
      </c>
      <c r="B6" s="57" t="s">
        <v>164</v>
      </c>
      <c r="C6" s="64">
        <v>430641.44200000004</v>
      </c>
      <c r="D6" s="27">
        <f t="shared" si="0"/>
        <v>430.64144200000004</v>
      </c>
      <c r="E6" s="24">
        <f t="shared" si="0"/>
        <v>0.43064144200000004</v>
      </c>
      <c r="F6" s="61">
        <f t="shared" ref="F6:F10" si="1">($I$4*E6)/3</f>
        <v>71.773573666666678</v>
      </c>
      <c r="G6" s="24">
        <f t="shared" ref="G6:G10" si="2">F6/$I$3</f>
        <v>12.854960615397042</v>
      </c>
    </row>
    <row r="7" spans="1:31" ht="17" x14ac:dyDescent="0.2">
      <c r="A7" s="24">
        <v>3</v>
      </c>
      <c r="B7" s="58" t="s">
        <v>165</v>
      </c>
      <c r="C7" s="64">
        <v>53466.010666666669</v>
      </c>
      <c r="D7" s="27">
        <f t="shared" si="0"/>
        <v>53.466010666666669</v>
      </c>
      <c r="E7" s="24">
        <f t="shared" si="0"/>
        <v>5.3466010666666668E-2</v>
      </c>
      <c r="F7" s="61">
        <f t="shared" si="1"/>
        <v>8.9110017777777788</v>
      </c>
      <c r="G7" s="24">
        <f t="shared" si="2"/>
        <v>1.5959993496919374</v>
      </c>
    </row>
    <row r="8" spans="1:31" ht="23" customHeight="1" x14ac:dyDescent="0.2">
      <c r="A8" s="24">
        <v>4</v>
      </c>
      <c r="B8" s="58" t="s">
        <v>166</v>
      </c>
      <c r="C8" s="64">
        <v>175680.68599999999</v>
      </c>
      <c r="D8" s="27">
        <f t="shared" si="0"/>
        <v>175.68068599999998</v>
      </c>
      <c r="E8" s="24">
        <f t="shared" si="0"/>
        <v>0.17568068599999997</v>
      </c>
      <c r="F8" s="63">
        <f t="shared" si="1"/>
        <v>29.28011433333333</v>
      </c>
      <c r="G8" s="29">
        <f t="shared" si="2"/>
        <v>5.2441963990449718</v>
      </c>
    </row>
    <row r="9" spans="1:31" ht="17" x14ac:dyDescent="0.2">
      <c r="A9" s="24">
        <v>5</v>
      </c>
      <c r="B9" s="59" t="s">
        <v>167</v>
      </c>
      <c r="C9" s="64">
        <v>33500.020333333334</v>
      </c>
      <c r="D9" s="27">
        <f t="shared" si="0"/>
        <v>33.500020333333332</v>
      </c>
      <c r="E9" s="24">
        <f t="shared" si="0"/>
        <v>3.3500020333333332E-2</v>
      </c>
      <c r="F9" s="62">
        <f t="shared" si="1"/>
        <v>5.5833367222222217</v>
      </c>
      <c r="G9" s="28">
        <f t="shared" si="2"/>
        <v>1</v>
      </c>
    </row>
    <row r="10" spans="1:31" x14ac:dyDescent="0.2">
      <c r="A10" s="24">
        <v>6</v>
      </c>
      <c r="B10" s="60" t="s">
        <v>168</v>
      </c>
      <c r="C10" s="64">
        <v>109291.44100000001</v>
      </c>
      <c r="D10" s="27">
        <f t="shared" si="0"/>
        <v>109.29144100000001</v>
      </c>
      <c r="E10" s="24">
        <f t="shared" si="0"/>
        <v>0.109291441</v>
      </c>
      <c r="F10" s="61">
        <f t="shared" si="1"/>
        <v>18.215240166666668</v>
      </c>
      <c r="G10" s="24">
        <f t="shared" si="2"/>
        <v>3.2624290944460226</v>
      </c>
    </row>
    <row r="12" spans="1:31" x14ac:dyDescent="0.2">
      <c r="A12" s="21" t="s">
        <v>152</v>
      </c>
      <c r="C12" s="21" t="s">
        <v>153</v>
      </c>
    </row>
    <row r="13" spans="1:31" x14ac:dyDescent="0.2">
      <c r="A13" s="30" t="s">
        <v>154</v>
      </c>
      <c r="B13" s="31">
        <v>1</v>
      </c>
      <c r="C13" s="71" t="str">
        <f>$B$5</f>
        <v>DMSO/water</v>
      </c>
      <c r="D13" s="72"/>
      <c r="E13" s="32" t="s">
        <v>155</v>
      </c>
      <c r="F13" s="32" t="s">
        <v>156</v>
      </c>
      <c r="G13" s="33">
        <v>2</v>
      </c>
      <c r="H13" s="71" t="str">
        <f>$B$6</f>
        <v>DMSO/TNFa 10 ng/mL</v>
      </c>
      <c r="I13" s="72"/>
      <c r="J13" s="32" t="s">
        <v>155</v>
      </c>
      <c r="K13" s="32" t="s">
        <v>156</v>
      </c>
      <c r="L13" s="31">
        <v>3</v>
      </c>
      <c r="M13" s="71" t="str">
        <f>$B$7</f>
        <v>MLN100/water</v>
      </c>
      <c r="N13" s="72"/>
      <c r="O13" s="32" t="s">
        <v>155</v>
      </c>
      <c r="P13" s="32" t="s">
        <v>156</v>
      </c>
      <c r="Q13" s="31">
        <v>4</v>
      </c>
      <c r="R13" s="34" t="str">
        <f>$B$8</f>
        <v>MLN100/TNFa 10 ng/mL</v>
      </c>
      <c r="S13" s="35"/>
      <c r="T13" s="32" t="s">
        <v>155</v>
      </c>
      <c r="U13" s="32" t="s">
        <v>156</v>
      </c>
      <c r="V13" s="31">
        <v>5</v>
      </c>
      <c r="W13" s="34" t="str">
        <f>$B$9</f>
        <v>MLN200/water</v>
      </c>
      <c r="X13" s="35"/>
      <c r="Y13" s="32" t="s">
        <v>155</v>
      </c>
      <c r="Z13" s="32" t="s">
        <v>156</v>
      </c>
      <c r="AA13" s="31">
        <v>6</v>
      </c>
      <c r="AB13" s="34" t="str">
        <f>$B$10</f>
        <v>MLN200/TNFa 10 ng/mL</v>
      </c>
      <c r="AC13" s="35"/>
      <c r="AD13" s="32" t="s">
        <v>155</v>
      </c>
      <c r="AE13" s="32" t="s">
        <v>156</v>
      </c>
    </row>
    <row r="14" spans="1:31" x14ac:dyDescent="0.2">
      <c r="A14" s="36">
        <v>0</v>
      </c>
      <c r="B14" s="10">
        <v>55</v>
      </c>
      <c r="C14" s="10">
        <v>57</v>
      </c>
      <c r="D14" s="10">
        <v>65</v>
      </c>
      <c r="E14" s="37">
        <f>AVERAGE(B14:D14)</f>
        <v>59</v>
      </c>
      <c r="F14" s="37">
        <f>STDEV(B14:D14)</f>
        <v>5.2915026221291814</v>
      </c>
      <c r="G14" s="10">
        <v>55</v>
      </c>
      <c r="H14" s="10">
        <v>57</v>
      </c>
      <c r="I14" s="10">
        <v>65</v>
      </c>
      <c r="J14" s="37">
        <f>AVERAGE(G14:I14)</f>
        <v>59</v>
      </c>
      <c r="K14" s="37">
        <f>STDEV(G14:I14)</f>
        <v>5.2915026221291814</v>
      </c>
      <c r="L14" s="10">
        <v>34</v>
      </c>
      <c r="M14" s="10">
        <v>38</v>
      </c>
      <c r="N14" s="10">
        <v>61</v>
      </c>
      <c r="O14" s="37">
        <f>AVERAGE(L14:N14)</f>
        <v>44.333333333333336</v>
      </c>
      <c r="P14" s="37">
        <f>STDEV(L14:N14)</f>
        <v>14.571661996262934</v>
      </c>
      <c r="Q14" s="10">
        <v>34</v>
      </c>
      <c r="R14" s="10">
        <v>38</v>
      </c>
      <c r="S14" s="10">
        <v>61</v>
      </c>
      <c r="T14" s="37">
        <f>AVERAGE(Q14:S14)</f>
        <v>44.333333333333336</v>
      </c>
      <c r="U14" s="37">
        <f>STDEV(Q14:S14)</f>
        <v>14.571661996262934</v>
      </c>
      <c r="V14" s="10">
        <v>48</v>
      </c>
      <c r="W14" s="10">
        <v>34</v>
      </c>
      <c r="X14" s="10">
        <v>38</v>
      </c>
      <c r="Y14" s="37">
        <f>AVERAGE(V14:X14)</f>
        <v>40</v>
      </c>
      <c r="Z14" s="37">
        <f>STDEV(V14:X14)</f>
        <v>7.2111025509279782</v>
      </c>
      <c r="AA14" s="10">
        <v>48</v>
      </c>
      <c r="AB14" s="10">
        <v>34</v>
      </c>
      <c r="AC14" s="10">
        <v>38</v>
      </c>
      <c r="AD14" s="37">
        <f>AVERAGE(AA14:AC14)</f>
        <v>40</v>
      </c>
      <c r="AE14" s="37">
        <f>STDEV(AA14:AC14)</f>
        <v>7.2111025509279782</v>
      </c>
    </row>
    <row r="15" spans="1:31" x14ac:dyDescent="0.2">
      <c r="A15" s="36"/>
      <c r="B15" s="38"/>
      <c r="C15" s="38"/>
      <c r="D15" s="38"/>
      <c r="E15" s="37"/>
      <c r="F15" s="37"/>
      <c r="G15" s="38"/>
      <c r="H15" s="38"/>
      <c r="I15" s="38"/>
      <c r="J15" s="37"/>
      <c r="K15" s="37"/>
      <c r="L15" s="39"/>
      <c r="M15" s="38"/>
      <c r="N15" s="40"/>
      <c r="O15" s="37"/>
      <c r="P15" s="37"/>
      <c r="Q15" s="38"/>
      <c r="R15" s="38"/>
      <c r="S15" s="38"/>
      <c r="T15" s="37"/>
      <c r="U15" s="37"/>
      <c r="V15" s="38"/>
      <c r="W15" s="38"/>
      <c r="X15" s="38"/>
      <c r="Y15" s="37"/>
      <c r="Z15" s="37"/>
      <c r="AA15" s="38"/>
      <c r="AB15" s="38"/>
      <c r="AC15" s="38"/>
      <c r="AD15" s="37"/>
      <c r="AE15" s="37"/>
    </row>
    <row r="16" spans="1:31" x14ac:dyDescent="0.2">
      <c r="A16" s="36">
        <v>250</v>
      </c>
      <c r="B16" s="10">
        <v>1000</v>
      </c>
      <c r="C16" s="10">
        <v>973</v>
      </c>
      <c r="D16" s="10">
        <v>907</v>
      </c>
      <c r="E16" s="37">
        <f>AVERAGE(B16:D16)</f>
        <v>960</v>
      </c>
      <c r="F16" s="37">
        <f>STDEV(B16:D16)</f>
        <v>47.843494855622744</v>
      </c>
      <c r="G16" s="18">
        <v>23294</v>
      </c>
      <c r="H16" s="17">
        <v>28316</v>
      </c>
      <c r="I16" s="16">
        <v>26099</v>
      </c>
      <c r="J16" s="37">
        <f>AVERAGE(G16:I16)</f>
        <v>25903</v>
      </c>
      <c r="K16" s="37">
        <f>STDEV(G16:I16)</f>
        <v>2516.7306172890258</v>
      </c>
      <c r="L16" s="10">
        <v>181</v>
      </c>
      <c r="M16" s="10">
        <v>161</v>
      </c>
      <c r="N16" s="10">
        <v>173</v>
      </c>
      <c r="O16" s="37">
        <f>AVERAGE(L16:N16)</f>
        <v>171.66666666666666</v>
      </c>
      <c r="P16" s="37">
        <f>STDEV(L16:N16)</f>
        <v>10.066445913694333</v>
      </c>
      <c r="Q16" s="12">
        <v>4373</v>
      </c>
      <c r="R16" s="13">
        <v>3893</v>
      </c>
      <c r="S16" s="12">
        <v>4413</v>
      </c>
      <c r="T16" s="37">
        <f>AVERAGE(Q16:S16)</f>
        <v>4226.333333333333</v>
      </c>
      <c r="U16" s="37">
        <f>STDEV(Q16:S16)</f>
        <v>289.36712552280937</v>
      </c>
      <c r="V16" s="10">
        <v>159</v>
      </c>
      <c r="W16" s="10">
        <v>288</v>
      </c>
      <c r="X16" s="10">
        <v>240</v>
      </c>
      <c r="Y16" s="37">
        <f>AVERAGE(V16:X16)</f>
        <v>229</v>
      </c>
      <c r="Z16" s="37">
        <f>STDEV(V16:X16)</f>
        <v>65.19969325081216</v>
      </c>
      <c r="AA16" s="10">
        <v>1746</v>
      </c>
      <c r="AB16" s="10">
        <v>1798</v>
      </c>
      <c r="AC16" s="10">
        <v>1810</v>
      </c>
      <c r="AD16" s="37">
        <f>AVERAGE(AA16:AC16)</f>
        <v>1784.6666666666667</v>
      </c>
      <c r="AE16" s="37">
        <f>STDEV(AA16:AC16)</f>
        <v>34.019602192461534</v>
      </c>
    </row>
    <row r="17" spans="1:32" s="50" customFormat="1" x14ac:dyDescent="0.2">
      <c r="A17" s="65">
        <v>500</v>
      </c>
      <c r="B17" s="66">
        <v>1019</v>
      </c>
      <c r="C17" s="66">
        <v>972</v>
      </c>
      <c r="D17" s="66">
        <v>1016</v>
      </c>
      <c r="E17" s="37">
        <f>AVERAGE(B17:D17)</f>
        <v>1002.3333333333334</v>
      </c>
      <c r="F17" s="37">
        <f>STDEV(B17:D17)</f>
        <v>26.312227829154512</v>
      </c>
      <c r="G17" s="67">
        <v>17018</v>
      </c>
      <c r="H17" s="68">
        <v>15626</v>
      </c>
      <c r="I17" s="69">
        <v>9522</v>
      </c>
      <c r="J17" s="37">
        <f>AVERAGE(G17:I17)</f>
        <v>14055.333333333334</v>
      </c>
      <c r="K17" s="37">
        <f>STDEV(G17:I17)</f>
        <v>3987.1981808449545</v>
      </c>
      <c r="L17" s="66">
        <v>117</v>
      </c>
      <c r="M17" s="66">
        <v>115</v>
      </c>
      <c r="N17" s="66">
        <v>139</v>
      </c>
      <c r="O17" s="37">
        <f>AVERAGE(L17:N17)</f>
        <v>123.66666666666667</v>
      </c>
      <c r="P17" s="37">
        <f>STDEV(L17:N17)</f>
        <v>13.316656236958787</v>
      </c>
      <c r="Q17" s="66">
        <v>1265</v>
      </c>
      <c r="R17" s="66">
        <v>1282</v>
      </c>
      <c r="S17" s="66">
        <v>1491</v>
      </c>
      <c r="T17" s="37">
        <f>AVERAGE(Q17:S17)</f>
        <v>1346</v>
      </c>
      <c r="U17" s="37">
        <f>STDEV(Q17:S17)</f>
        <v>125.86103447850729</v>
      </c>
      <c r="V17" s="66">
        <v>213</v>
      </c>
      <c r="W17" s="66">
        <v>178</v>
      </c>
      <c r="X17" s="66">
        <v>108</v>
      </c>
      <c r="Y17" s="37">
        <f>AVERAGE(V17:X17)</f>
        <v>166.33333333333334</v>
      </c>
      <c r="Z17" s="37">
        <f>STDEV(V17:X17)</f>
        <v>53.463383107818153</v>
      </c>
      <c r="AA17" s="66">
        <v>404</v>
      </c>
      <c r="AB17" s="66">
        <v>559</v>
      </c>
      <c r="AC17" s="66">
        <v>476</v>
      </c>
      <c r="AD17" s="37">
        <f>AVERAGE(AA17:AC17)</f>
        <v>479.66666666666669</v>
      </c>
      <c r="AE17" s="37">
        <f>STDEV(AA17:AC17)</f>
        <v>77.565026483160011</v>
      </c>
      <c r="AF17" s="50" t="s">
        <v>169</v>
      </c>
    </row>
    <row r="18" spans="1:32" x14ac:dyDescent="0.2">
      <c r="A18" s="36"/>
      <c r="E18" s="37"/>
      <c r="F18" s="37"/>
      <c r="J18" s="37"/>
      <c r="K18" s="37"/>
      <c r="O18" s="37"/>
      <c r="P18" s="37"/>
      <c r="T18" s="37"/>
      <c r="U18" s="37"/>
    </row>
    <row r="19" spans="1:32" x14ac:dyDescent="0.2">
      <c r="A19" s="36"/>
      <c r="E19" s="37"/>
      <c r="F19" s="37"/>
      <c r="J19" s="37"/>
      <c r="K19" s="37"/>
      <c r="O19" s="37"/>
      <c r="P19" s="37"/>
      <c r="T19" s="37"/>
      <c r="U19" s="37"/>
    </row>
    <row r="21" spans="1:32" x14ac:dyDescent="0.2">
      <c r="A21" s="21" t="s">
        <v>157</v>
      </c>
    </row>
    <row r="22" spans="1:32" s="47" customFormat="1" x14ac:dyDescent="0.2">
      <c r="A22" s="41" t="s">
        <v>158</v>
      </c>
      <c r="B22" s="42">
        <v>1</v>
      </c>
      <c r="C22" s="73" t="str">
        <f>$B$5</f>
        <v>DMSO/water</v>
      </c>
      <c r="D22" s="74"/>
      <c r="E22" s="43" t="s">
        <v>155</v>
      </c>
      <c r="F22" s="43" t="s">
        <v>156</v>
      </c>
      <c r="G22" s="44">
        <v>2</v>
      </c>
      <c r="H22" s="73" t="str">
        <f>B6</f>
        <v>DMSO/TNFa 10 ng/mL</v>
      </c>
      <c r="I22" s="74"/>
      <c r="J22" s="43" t="s">
        <v>155</v>
      </c>
      <c r="K22" s="43" t="s">
        <v>156</v>
      </c>
      <c r="L22" s="42">
        <v>3</v>
      </c>
      <c r="M22" s="73" t="str">
        <f>B7</f>
        <v>MLN100/water</v>
      </c>
      <c r="N22" s="74"/>
      <c r="O22" s="43" t="s">
        <v>155</v>
      </c>
      <c r="P22" s="43" t="s">
        <v>156</v>
      </c>
      <c r="Q22" s="42">
        <v>4</v>
      </c>
      <c r="R22" s="45" t="str">
        <f>B8</f>
        <v>MLN100/TNFa 10 ng/mL</v>
      </c>
      <c r="S22" s="46"/>
      <c r="T22" s="43" t="s">
        <v>155</v>
      </c>
      <c r="U22" s="43" t="s">
        <v>156</v>
      </c>
      <c r="V22" s="42">
        <v>5</v>
      </c>
      <c r="W22" s="45" t="str">
        <f>B9</f>
        <v>MLN200/water</v>
      </c>
      <c r="X22" s="46"/>
      <c r="Y22" s="43" t="s">
        <v>155</v>
      </c>
      <c r="Z22" s="43" t="s">
        <v>156</v>
      </c>
      <c r="AA22" s="42">
        <v>6</v>
      </c>
      <c r="AB22" s="45" t="str">
        <f>B10</f>
        <v>MLN200/TNFa 10 ng/mL</v>
      </c>
      <c r="AC22" s="46"/>
      <c r="AD22" s="43" t="s">
        <v>155</v>
      </c>
      <c r="AE22" s="43" t="s">
        <v>156</v>
      </c>
    </row>
    <row r="23" spans="1:32" x14ac:dyDescent="0.2">
      <c r="A23" s="36">
        <v>0</v>
      </c>
      <c r="B23" s="48">
        <f>B14/$G$5</f>
        <v>11.262994436342904</v>
      </c>
      <c r="C23" s="48">
        <f t="shared" ref="C23:D26" si="3">C14/$G$5</f>
        <v>11.672557870391737</v>
      </c>
      <c r="D23" s="48">
        <f t="shared" si="3"/>
        <v>13.310811606587068</v>
      </c>
      <c r="E23" s="37">
        <f>AVERAGE(B23:D23)</f>
        <v>12.08212130444057</v>
      </c>
      <c r="F23" s="37">
        <f>STDEV(B23:D23)</f>
        <v>1.0836029925988153</v>
      </c>
      <c r="G23" s="48">
        <f t="shared" ref="G23:I26" si="4">G14/$G$6</f>
        <v>4.2785039678864276</v>
      </c>
      <c r="H23" s="48">
        <f t="shared" si="4"/>
        <v>4.4340859303550255</v>
      </c>
      <c r="I23" s="48">
        <f t="shared" si="4"/>
        <v>5.0564137802294145</v>
      </c>
      <c r="J23" s="37">
        <f>AVERAGE(G23:I23)</f>
        <v>4.5896678928236225</v>
      </c>
      <c r="K23" s="37">
        <f>STDEV(G23:I23)</f>
        <v>0.41163118117929332</v>
      </c>
      <c r="L23" s="48">
        <f t="shared" ref="L23:N26" si="5">L14/$G$7</f>
        <v>21.303266825617907</v>
      </c>
      <c r="M23" s="48">
        <f t="shared" si="5"/>
        <v>23.809533510984718</v>
      </c>
      <c r="N23" s="48">
        <f t="shared" si="5"/>
        <v>38.220566951843892</v>
      </c>
      <c r="O23" s="37">
        <f>AVERAGE(L23:N23)</f>
        <v>27.777789096148837</v>
      </c>
      <c r="P23" s="37">
        <f>STDEV(L23:N23)</f>
        <v>9.1301177529148845</v>
      </c>
      <c r="Q23" s="48">
        <f t="shared" ref="Q23:S26" si="6">Q14/$G$8</f>
        <v>6.4833574894700341</v>
      </c>
      <c r="R23" s="48">
        <f t="shared" si="6"/>
        <v>7.2461054294076845</v>
      </c>
      <c r="S23" s="48">
        <f t="shared" si="6"/>
        <v>11.631906084049179</v>
      </c>
      <c r="T23" s="37">
        <f>AVERAGE(Q23:S23)</f>
        <v>8.4537896676422992</v>
      </c>
      <c r="U23" s="37">
        <f>STDEV(Q23:S23)</f>
        <v>2.7786262922793235</v>
      </c>
      <c r="V23" s="48">
        <f t="shared" ref="V23:X26" si="7">V14/$G$9</f>
        <v>48</v>
      </c>
      <c r="W23" s="48">
        <f t="shared" si="7"/>
        <v>34</v>
      </c>
      <c r="X23" s="48">
        <f t="shared" si="7"/>
        <v>38</v>
      </c>
      <c r="Y23" s="37">
        <f>AVERAGE(V23:X23)</f>
        <v>40</v>
      </c>
      <c r="Z23" s="37">
        <f>STDEV(V23:X23)</f>
        <v>7.2111025509279782</v>
      </c>
      <c r="AA23" s="48">
        <f t="shared" ref="AA23:AC26" si="8">AA14/$G$10</f>
        <v>14.712963442398017</v>
      </c>
      <c r="AB23" s="48">
        <f t="shared" si="8"/>
        <v>10.421682438365263</v>
      </c>
      <c r="AC23" s="48">
        <f t="shared" si="8"/>
        <v>11.647762725231765</v>
      </c>
      <c r="AD23" s="37">
        <f>AVERAGE(AA23:AC23)</f>
        <v>12.260802868665015</v>
      </c>
      <c r="AE23" s="37">
        <f>STDEV(AA23:AC23)</f>
        <v>2.210347671066371</v>
      </c>
    </row>
    <row r="24" spans="1:32" s="50" customFormat="1" x14ac:dyDescent="0.2">
      <c r="A24" s="49">
        <f>A25/2</f>
        <v>1.3958341805555554</v>
      </c>
      <c r="B24" s="37">
        <f>B15/$G$5</f>
        <v>0</v>
      </c>
      <c r="C24" s="37">
        <f t="shared" si="3"/>
        <v>0</v>
      </c>
      <c r="D24" s="37">
        <f t="shared" si="3"/>
        <v>0</v>
      </c>
      <c r="E24" s="37">
        <f>AVERAGE(B24:D24)</f>
        <v>0</v>
      </c>
      <c r="F24" s="37">
        <f>STDEV(B24:D24)</f>
        <v>0</v>
      </c>
      <c r="G24" s="37">
        <f t="shared" si="4"/>
        <v>0</v>
      </c>
      <c r="H24" s="37">
        <f t="shared" si="4"/>
        <v>0</v>
      </c>
      <c r="I24" s="37">
        <f t="shared" si="4"/>
        <v>0</v>
      </c>
      <c r="J24" s="37">
        <f>AVERAGE(G24:I24)</f>
        <v>0</v>
      </c>
      <c r="K24" s="37">
        <f>STDEV(G24:I24)</f>
        <v>0</v>
      </c>
      <c r="L24" s="37">
        <f t="shared" si="5"/>
        <v>0</v>
      </c>
      <c r="M24" s="37">
        <f t="shared" si="5"/>
        <v>0</v>
      </c>
      <c r="N24" s="37">
        <f t="shared" si="5"/>
        <v>0</v>
      </c>
      <c r="O24" s="37">
        <f>AVERAGE(L24:N24)</f>
        <v>0</v>
      </c>
      <c r="P24" s="37">
        <f>STDEV(L24:N24)</f>
        <v>0</v>
      </c>
      <c r="Q24" s="37">
        <f t="shared" si="6"/>
        <v>0</v>
      </c>
      <c r="R24" s="37">
        <f t="shared" si="6"/>
        <v>0</v>
      </c>
      <c r="S24" s="37">
        <f t="shared" si="6"/>
        <v>0</v>
      </c>
      <c r="T24" s="37">
        <f>AVERAGE(Q24:S24)</f>
        <v>0</v>
      </c>
      <c r="U24" s="37">
        <f>STDEV(Q24:S24)</f>
        <v>0</v>
      </c>
      <c r="V24" s="37">
        <f t="shared" si="7"/>
        <v>0</v>
      </c>
      <c r="W24" s="37">
        <f t="shared" si="7"/>
        <v>0</v>
      </c>
      <c r="X24" s="37">
        <f t="shared" si="7"/>
        <v>0</v>
      </c>
      <c r="Y24" s="37">
        <f>AVERAGE(V24:X24)</f>
        <v>0</v>
      </c>
      <c r="Z24" s="37">
        <f>STDEV(V24:X24)</f>
        <v>0</v>
      </c>
      <c r="AA24" s="37">
        <f t="shared" si="8"/>
        <v>0</v>
      </c>
      <c r="AB24" s="37">
        <f t="shared" si="8"/>
        <v>0</v>
      </c>
      <c r="AC24" s="37">
        <f t="shared" si="8"/>
        <v>0</v>
      </c>
      <c r="AD24" s="37">
        <f>AVERAGE(AA24:AC24)</f>
        <v>0</v>
      </c>
      <c r="AE24" s="37">
        <f>STDEV(AA24:AC24)</f>
        <v>0</v>
      </c>
    </row>
    <row r="25" spans="1:32" x14ac:dyDescent="0.2">
      <c r="A25" s="51">
        <f>A26/2</f>
        <v>2.7916683611111108</v>
      </c>
      <c r="B25" s="48">
        <f>B16/$G$5</f>
        <v>204.78171702441642</v>
      </c>
      <c r="C25" s="48">
        <f t="shared" si="3"/>
        <v>199.25261066475719</v>
      </c>
      <c r="D25" s="48">
        <f t="shared" si="3"/>
        <v>185.7370173411457</v>
      </c>
      <c r="E25" s="37">
        <f>AVERAGE(B25:D25)</f>
        <v>196.59044834343976</v>
      </c>
      <c r="F25" s="37">
        <f>STDEV(B25:D25)</f>
        <v>9.7974730249832565</v>
      </c>
      <c r="G25" s="48">
        <f t="shared" si="4"/>
        <v>1812.0631168717537</v>
      </c>
      <c r="H25" s="48">
        <f t="shared" si="4"/>
        <v>2202.7294246304018</v>
      </c>
      <c r="I25" s="48">
        <f t="shared" si="4"/>
        <v>2030.2668192339615</v>
      </c>
      <c r="J25" s="37">
        <f>AVERAGE(G25:I25)</f>
        <v>2015.0197869120391</v>
      </c>
      <c r="K25" s="37">
        <f>STDEV(G25:I25)</f>
        <v>195.77894422131564</v>
      </c>
      <c r="L25" s="48">
        <f t="shared" si="5"/>
        <v>113.40856751284826</v>
      </c>
      <c r="M25" s="48">
        <f t="shared" si="5"/>
        <v>100.8772340860142</v>
      </c>
      <c r="N25" s="48">
        <f t="shared" si="5"/>
        <v>108.39603414211464</v>
      </c>
      <c r="O25" s="37">
        <f>AVERAGE(L25:N25)</f>
        <v>107.56061191365905</v>
      </c>
      <c r="P25" s="37">
        <f>STDEV(L25:N25)</f>
        <v>6.3072995083847507</v>
      </c>
      <c r="Q25" s="48">
        <f t="shared" si="6"/>
        <v>833.87418533683694</v>
      </c>
      <c r="R25" s="48">
        <f t="shared" si="6"/>
        <v>742.34443254431892</v>
      </c>
      <c r="S25" s="48">
        <f t="shared" si="6"/>
        <v>841.50166473621346</v>
      </c>
      <c r="T25" s="37">
        <f>AVERAGE(Q25:S25)</f>
        <v>805.9067608724564</v>
      </c>
      <c r="U25" s="37">
        <f>STDEV(Q25:S25)</f>
        <v>55.17854471955058</v>
      </c>
      <c r="V25" s="48">
        <f t="shared" si="7"/>
        <v>159</v>
      </c>
      <c r="W25" s="48">
        <f t="shared" si="7"/>
        <v>288</v>
      </c>
      <c r="X25" s="48">
        <f t="shared" si="7"/>
        <v>240</v>
      </c>
      <c r="Y25" s="37">
        <f>AVERAGE(V25:X25)</f>
        <v>229</v>
      </c>
      <c r="Z25" s="37">
        <f>STDEV(V25:X25)</f>
        <v>65.19969325081216</v>
      </c>
      <c r="AA25" s="48">
        <f t="shared" si="8"/>
        <v>535.18404521722789</v>
      </c>
      <c r="AB25" s="48">
        <f t="shared" si="8"/>
        <v>551.12308894649243</v>
      </c>
      <c r="AC25" s="48">
        <f t="shared" si="8"/>
        <v>554.80132980709186</v>
      </c>
      <c r="AD25" s="37">
        <f>AVERAGE(AA25:AC25)</f>
        <v>547.03615465693736</v>
      </c>
      <c r="AE25" s="37">
        <f>STDEV(AA25:AC25)</f>
        <v>10.427690903804358</v>
      </c>
    </row>
    <row r="26" spans="1:32" s="50" customFormat="1" x14ac:dyDescent="0.2">
      <c r="A26" s="70">
        <f>I3</f>
        <v>5.5833367222222217</v>
      </c>
      <c r="B26" s="37">
        <f>B17/$G$5</f>
        <v>208.67256964788032</v>
      </c>
      <c r="C26" s="37">
        <f t="shared" si="3"/>
        <v>199.04782894773277</v>
      </c>
      <c r="D26" s="37">
        <f t="shared" si="3"/>
        <v>208.0582244968071</v>
      </c>
      <c r="E26" s="37">
        <f>AVERAGE(B26:D26)</f>
        <v>205.25954103080676</v>
      </c>
      <c r="F26" s="37">
        <f>STDEV(B26:D26)</f>
        <v>5.3882631935918921</v>
      </c>
      <c r="G26" s="37">
        <f t="shared" si="4"/>
        <v>1323.8469186452951</v>
      </c>
      <c r="H26" s="37">
        <f t="shared" si="4"/>
        <v>1215.5618727671513</v>
      </c>
      <c r="I26" s="37">
        <f t="shared" si="4"/>
        <v>740.72572331299216</v>
      </c>
      <c r="J26" s="37">
        <f>AVERAGE(G26:I26)</f>
        <v>1093.3781715751463</v>
      </c>
      <c r="K26" s="37">
        <f>STDEV(G26:I26)</f>
        <v>310.16805886353933</v>
      </c>
      <c r="L26" s="37">
        <f t="shared" si="5"/>
        <v>73.308300546979268</v>
      </c>
      <c r="M26" s="37">
        <f t="shared" si="5"/>
        <v>72.055167204295856</v>
      </c>
      <c r="N26" s="37">
        <f t="shared" si="5"/>
        <v>87.092767316496733</v>
      </c>
      <c r="O26" s="37">
        <f>AVERAGE(L26:N26)</f>
        <v>77.485411689257276</v>
      </c>
      <c r="P26" s="37">
        <f>STDEV(L26:N26)</f>
        <v>8.3437729717929958</v>
      </c>
      <c r="Q26" s="37">
        <f t="shared" si="6"/>
        <v>241.21903600528213</v>
      </c>
      <c r="R26" s="37">
        <f t="shared" si="6"/>
        <v>244.46071475001716</v>
      </c>
      <c r="S26" s="37">
        <f t="shared" si="6"/>
        <v>284.31429461175941</v>
      </c>
      <c r="T26" s="37">
        <f>AVERAGE(Q26:S26)</f>
        <v>256.6646817890196</v>
      </c>
      <c r="U26" s="37">
        <f>STDEV(Q26:S26)</f>
        <v>24.000061191725766</v>
      </c>
      <c r="V26" s="37">
        <f t="shared" si="7"/>
        <v>213</v>
      </c>
      <c r="W26" s="37">
        <f t="shared" si="7"/>
        <v>178</v>
      </c>
      <c r="X26" s="37">
        <f t="shared" si="7"/>
        <v>108</v>
      </c>
      <c r="Y26" s="37">
        <f>AVERAGE(V26:X26)</f>
        <v>166.33333333333334</v>
      </c>
      <c r="Z26" s="37">
        <f>STDEV(V26:X26)</f>
        <v>53.463383107818153</v>
      </c>
      <c r="AA26" s="37">
        <f t="shared" si="8"/>
        <v>123.83410897351665</v>
      </c>
      <c r="AB26" s="37">
        <f t="shared" si="8"/>
        <v>171.34472008959358</v>
      </c>
      <c r="AC26" s="37">
        <f t="shared" si="8"/>
        <v>145.90355413711367</v>
      </c>
      <c r="AD26" s="37">
        <f>AVERAGE(AA26:AC26)</f>
        <v>147.02746106674132</v>
      </c>
      <c r="AE26" s="37">
        <f>STDEV(AA26:AC26)</f>
        <v>23.775237480320182</v>
      </c>
    </row>
    <row r="27" spans="1:32" x14ac:dyDescent="0.2">
      <c r="A27" s="52"/>
      <c r="B27" s="48"/>
      <c r="C27" s="48"/>
      <c r="D27" s="48"/>
      <c r="G27" s="48"/>
      <c r="H27" s="48"/>
      <c r="I27" s="48"/>
      <c r="L27" s="48"/>
      <c r="M27" s="48"/>
      <c r="N27" s="48"/>
      <c r="Q27" s="48"/>
      <c r="R27" s="48"/>
      <c r="S27" s="48"/>
    </row>
    <row r="28" spans="1:32" x14ac:dyDescent="0.2">
      <c r="A28" s="21" t="s">
        <v>159</v>
      </c>
    </row>
    <row r="29" spans="1:32" x14ac:dyDescent="0.2">
      <c r="A29" s="30" t="s">
        <v>160</v>
      </c>
      <c r="B29" s="31">
        <v>1</v>
      </c>
      <c r="C29" s="71" t="str">
        <f>$B$5</f>
        <v>DMSO/water</v>
      </c>
      <c r="D29" s="72"/>
      <c r="E29" s="32" t="s">
        <v>155</v>
      </c>
      <c r="F29" s="32" t="s">
        <v>156</v>
      </c>
      <c r="G29" s="33">
        <v>2</v>
      </c>
      <c r="H29" s="71" t="str">
        <f>$B$6</f>
        <v>DMSO/TNFa 10 ng/mL</v>
      </c>
      <c r="I29" s="72"/>
      <c r="J29" s="32" t="s">
        <v>155</v>
      </c>
      <c r="K29" s="32" t="s">
        <v>156</v>
      </c>
      <c r="L29" s="31">
        <v>3</v>
      </c>
      <c r="M29" s="71" t="str">
        <f>$B$7</f>
        <v>MLN100/water</v>
      </c>
      <c r="N29" s="72"/>
      <c r="O29" s="32" t="s">
        <v>155</v>
      </c>
      <c r="P29" s="32" t="s">
        <v>156</v>
      </c>
      <c r="Q29" s="31">
        <v>4</v>
      </c>
      <c r="R29" s="34" t="str">
        <f>$B$8</f>
        <v>MLN100/TNFa 10 ng/mL</v>
      </c>
      <c r="S29" s="35"/>
      <c r="T29" s="32" t="s">
        <v>155</v>
      </c>
      <c r="U29" s="32" t="s">
        <v>156</v>
      </c>
      <c r="V29" s="31">
        <v>5</v>
      </c>
      <c r="W29" s="34" t="str">
        <f>$B$9</f>
        <v>MLN200/water</v>
      </c>
      <c r="X29" s="35"/>
      <c r="Y29" s="32" t="s">
        <v>155</v>
      </c>
      <c r="Z29" s="32" t="s">
        <v>156</v>
      </c>
      <c r="AA29" s="31">
        <v>6</v>
      </c>
      <c r="AB29" s="34" t="str">
        <f>$B$10</f>
        <v>MLN200/TNFa 10 ng/mL</v>
      </c>
      <c r="AC29" s="35"/>
      <c r="AD29" s="32" t="s">
        <v>155</v>
      </c>
      <c r="AE29" s="32" t="s">
        <v>156</v>
      </c>
    </row>
    <row r="30" spans="1:32" x14ac:dyDescent="0.2">
      <c r="A30" s="36" t="s">
        <v>161</v>
      </c>
      <c r="B30" s="53">
        <f t="shared" ref="B30:D33" si="9">(B14-B$14)/B$14</f>
        <v>0</v>
      </c>
      <c r="C30" s="53">
        <f t="shared" si="9"/>
        <v>0</v>
      </c>
      <c r="D30" s="53">
        <f t="shared" si="9"/>
        <v>0</v>
      </c>
      <c r="E30" s="37">
        <f>AVERAGE(B30:D30)</f>
        <v>0</v>
      </c>
      <c r="F30" s="37">
        <f>STDEV(B30:D30)</f>
        <v>0</v>
      </c>
      <c r="G30" s="53">
        <f t="shared" ref="G30:I33" si="10">(G14-G$14)/G$14</f>
        <v>0</v>
      </c>
      <c r="H30" s="53">
        <f t="shared" si="10"/>
        <v>0</v>
      </c>
      <c r="I30" s="53">
        <f t="shared" si="10"/>
        <v>0</v>
      </c>
      <c r="J30" s="37">
        <f>AVERAGE(G30:I30)</f>
        <v>0</v>
      </c>
      <c r="K30" s="37">
        <f>STDEV(G30:I30)</f>
        <v>0</v>
      </c>
      <c r="L30" s="53">
        <f t="shared" ref="L30:N33" si="11">(L14-L$14)/L$14</f>
        <v>0</v>
      </c>
      <c r="M30" s="53">
        <f t="shared" si="11"/>
        <v>0</v>
      </c>
      <c r="N30" s="53">
        <f t="shared" si="11"/>
        <v>0</v>
      </c>
      <c r="O30" s="37">
        <f>AVERAGE(L30:N30)</f>
        <v>0</v>
      </c>
      <c r="P30" s="37">
        <f>STDEV(L30:N30)</f>
        <v>0</v>
      </c>
      <c r="Q30" s="53">
        <f t="shared" ref="Q30:S33" si="12">(Q14-Q$14)/Q$14</f>
        <v>0</v>
      </c>
      <c r="R30" s="53">
        <f t="shared" si="12"/>
        <v>0</v>
      </c>
      <c r="S30" s="53">
        <f t="shared" si="12"/>
        <v>0</v>
      </c>
      <c r="T30" s="37">
        <f>AVERAGE(Q30:S30)</f>
        <v>0</v>
      </c>
      <c r="U30" s="37">
        <f>STDEV(Q30:S30)</f>
        <v>0</v>
      </c>
      <c r="V30" s="53">
        <f t="shared" ref="V30:X33" si="13">(V14-V$14)/V$14</f>
        <v>0</v>
      </c>
      <c r="W30" s="53">
        <f t="shared" si="13"/>
        <v>0</v>
      </c>
      <c r="X30" s="53">
        <f t="shared" si="13"/>
        <v>0</v>
      </c>
      <c r="Y30" s="37">
        <f>AVERAGE(V30:X30)</f>
        <v>0</v>
      </c>
      <c r="Z30" s="37">
        <f>STDEV(V30:X30)</f>
        <v>0</v>
      </c>
      <c r="AA30" s="53">
        <f t="shared" ref="AA30:AC33" si="14">(AA14-AA$14)/AA$14</f>
        <v>0</v>
      </c>
      <c r="AB30" s="53">
        <f t="shared" si="14"/>
        <v>0</v>
      </c>
      <c r="AC30" s="53">
        <f t="shared" si="14"/>
        <v>0</v>
      </c>
      <c r="AD30" s="37">
        <f>AVERAGE(AA30:AC30)</f>
        <v>0</v>
      </c>
      <c r="AE30" s="37">
        <f>STDEV(AA30:AC30)</f>
        <v>0</v>
      </c>
    </row>
    <row r="31" spans="1:32" s="50" customFormat="1" x14ac:dyDescent="0.2">
      <c r="A31" s="52">
        <v>3</v>
      </c>
      <c r="B31" s="54">
        <f t="shared" si="9"/>
        <v>-1</v>
      </c>
      <c r="C31" s="54">
        <f t="shared" si="9"/>
        <v>-1</v>
      </c>
      <c r="D31" s="54">
        <f t="shared" si="9"/>
        <v>-1</v>
      </c>
      <c r="E31" s="37">
        <f>AVERAGE(B31:D31)</f>
        <v>-1</v>
      </c>
      <c r="F31" s="37">
        <f>STDEV(B31:D31)</f>
        <v>0</v>
      </c>
      <c r="G31" s="54">
        <f t="shared" si="10"/>
        <v>-1</v>
      </c>
      <c r="H31" s="54">
        <f t="shared" si="10"/>
        <v>-1</v>
      </c>
      <c r="I31" s="54">
        <f t="shared" si="10"/>
        <v>-1</v>
      </c>
      <c r="J31" s="37">
        <f>AVERAGE(G31:I31)</f>
        <v>-1</v>
      </c>
      <c r="K31" s="37">
        <f>STDEV(G31:I31)</f>
        <v>0</v>
      </c>
      <c r="L31" s="54">
        <f t="shared" si="11"/>
        <v>-1</v>
      </c>
      <c r="M31" s="54">
        <f t="shared" si="11"/>
        <v>-1</v>
      </c>
      <c r="N31" s="54">
        <f t="shared" si="11"/>
        <v>-1</v>
      </c>
      <c r="O31" s="37">
        <f>AVERAGE(L31:N31)</f>
        <v>-1</v>
      </c>
      <c r="P31" s="37">
        <f>STDEV(L31:N31)</f>
        <v>0</v>
      </c>
      <c r="Q31" s="54">
        <f t="shared" si="12"/>
        <v>-1</v>
      </c>
      <c r="R31" s="54">
        <f t="shared" si="12"/>
        <v>-1</v>
      </c>
      <c r="S31" s="54">
        <f t="shared" si="12"/>
        <v>-1</v>
      </c>
      <c r="T31" s="37">
        <f>AVERAGE(Q31:S31)</f>
        <v>-1</v>
      </c>
      <c r="U31" s="37">
        <f>STDEV(Q31:S31)</f>
        <v>0</v>
      </c>
      <c r="V31" s="54">
        <f t="shared" si="13"/>
        <v>-1</v>
      </c>
      <c r="W31" s="54">
        <f t="shared" si="13"/>
        <v>-1</v>
      </c>
      <c r="X31" s="54">
        <f t="shared" si="13"/>
        <v>-1</v>
      </c>
      <c r="Y31" s="37">
        <f>AVERAGE(V31:X31)</f>
        <v>-1</v>
      </c>
      <c r="Z31" s="37">
        <f>STDEV(V31:X31)</f>
        <v>0</v>
      </c>
      <c r="AA31" s="54">
        <f t="shared" si="14"/>
        <v>-1</v>
      </c>
      <c r="AB31" s="54">
        <f t="shared" si="14"/>
        <v>-1</v>
      </c>
      <c r="AC31" s="54">
        <f t="shared" si="14"/>
        <v>-1</v>
      </c>
      <c r="AD31" s="37">
        <f>AVERAGE(AA31:AC31)</f>
        <v>-1</v>
      </c>
      <c r="AE31" s="37">
        <f>STDEV(AA31:AC31)</f>
        <v>0</v>
      </c>
    </row>
    <row r="32" spans="1:32" x14ac:dyDescent="0.2">
      <c r="A32" s="36">
        <v>2</v>
      </c>
      <c r="B32" s="55">
        <f t="shared" si="9"/>
        <v>17.181818181818183</v>
      </c>
      <c r="C32" s="55">
        <f t="shared" si="9"/>
        <v>16.07017543859649</v>
      </c>
      <c r="D32" s="55">
        <f t="shared" si="9"/>
        <v>12.953846153846154</v>
      </c>
      <c r="E32" s="37">
        <f>AVERAGE(B32:D32)</f>
        <v>15.401946591420275</v>
      </c>
      <c r="F32" s="37">
        <f>STDEV(B32:D32)</f>
        <v>2.1917650903957053</v>
      </c>
      <c r="G32" s="55">
        <f t="shared" si="10"/>
        <v>422.5272727272727</v>
      </c>
      <c r="H32" s="55">
        <f t="shared" si="10"/>
        <v>495.77192982456143</v>
      </c>
      <c r="I32" s="55">
        <f t="shared" si="10"/>
        <v>400.52307692307693</v>
      </c>
      <c r="J32" s="37">
        <f>AVERAGE(G32:I32)</f>
        <v>439.607426491637</v>
      </c>
      <c r="K32" s="37">
        <f>STDEV(G32:I32)</f>
        <v>49.868674879355922</v>
      </c>
      <c r="L32" s="55">
        <f t="shared" si="11"/>
        <v>4.3235294117647056</v>
      </c>
      <c r="M32" s="55">
        <f t="shared" si="11"/>
        <v>3.236842105263158</v>
      </c>
      <c r="N32" s="55">
        <f t="shared" si="11"/>
        <v>1.8360655737704918</v>
      </c>
      <c r="O32" s="37">
        <f>AVERAGE(L32:N32)</f>
        <v>3.1321456969327852</v>
      </c>
      <c r="P32" s="37">
        <f>STDEV(L32:N32)</f>
        <v>1.2470325135176639</v>
      </c>
      <c r="Q32" s="55">
        <f t="shared" si="12"/>
        <v>127.61764705882354</v>
      </c>
      <c r="R32" s="55">
        <f t="shared" si="12"/>
        <v>101.44736842105263</v>
      </c>
      <c r="S32" s="55">
        <f t="shared" si="12"/>
        <v>71.344262295081961</v>
      </c>
      <c r="T32" s="37">
        <f>AVERAGE(Q32:S32)</f>
        <v>100.13642592498604</v>
      </c>
      <c r="U32" s="37">
        <f>STDEV(Q32:S32)</f>
        <v>28.159587814153497</v>
      </c>
      <c r="V32" s="55">
        <f t="shared" si="13"/>
        <v>2.3125</v>
      </c>
      <c r="W32" s="55">
        <f t="shared" si="13"/>
        <v>7.4705882352941178</v>
      </c>
      <c r="X32" s="55">
        <f t="shared" si="13"/>
        <v>5.3157894736842106</v>
      </c>
      <c r="Y32" s="37">
        <f>AVERAGE(V32:X32)</f>
        <v>5.0329592363261098</v>
      </c>
      <c r="Z32" s="37">
        <f>STDEV(V32:X32)</f>
        <v>2.5906491982016648</v>
      </c>
      <c r="AA32" s="55">
        <f t="shared" si="14"/>
        <v>35.375</v>
      </c>
      <c r="AB32" s="55">
        <f t="shared" si="14"/>
        <v>51.882352941176471</v>
      </c>
      <c r="AC32" s="55">
        <f t="shared" si="14"/>
        <v>46.631578947368418</v>
      </c>
      <c r="AD32" s="37">
        <f>AVERAGE(AA32:AC32)</f>
        <v>44.629643962848291</v>
      </c>
      <c r="AE32" s="37">
        <f>STDEV(AA32:AC32)</f>
        <v>8.4338000357387415</v>
      </c>
    </row>
    <row r="33" spans="1:31" x14ac:dyDescent="0.2">
      <c r="A33" s="36">
        <v>1</v>
      </c>
      <c r="B33" s="55">
        <f t="shared" si="9"/>
        <v>17.527272727272727</v>
      </c>
      <c r="C33" s="55">
        <f t="shared" si="9"/>
        <v>16.05263157894737</v>
      </c>
      <c r="D33" s="55">
        <f t="shared" si="9"/>
        <v>14.63076923076923</v>
      </c>
      <c r="E33" s="37">
        <f>AVERAGE(B33:D33)</f>
        <v>16.070224512329776</v>
      </c>
      <c r="F33" s="37">
        <f>STDEV(B33:D33)</f>
        <v>1.4483318886888441</v>
      </c>
      <c r="G33" s="55">
        <f>(G17-G$14)/G$14</f>
        <v>308.41818181818184</v>
      </c>
      <c r="H33" s="55">
        <f t="shared" si="10"/>
        <v>273.14035087719299</v>
      </c>
      <c r="I33" s="55">
        <f t="shared" si="10"/>
        <v>145.49230769230769</v>
      </c>
      <c r="J33" s="37">
        <f>AVERAGE(G33:I33)</f>
        <v>242.35028012922751</v>
      </c>
      <c r="K33" s="37">
        <f>STDEV(G33:I33)</f>
        <v>85.715993008414557</v>
      </c>
      <c r="L33" s="55">
        <f>(L17-L$14)/L$14</f>
        <v>2.4411764705882355</v>
      </c>
      <c r="M33" s="55">
        <f t="shared" si="11"/>
        <v>2.0263157894736841</v>
      </c>
      <c r="N33" s="55">
        <f t="shared" si="11"/>
        <v>1.278688524590164</v>
      </c>
      <c r="O33" s="37">
        <f>AVERAGE(L33:N33)</f>
        <v>1.9153935948840279</v>
      </c>
      <c r="P33" s="37">
        <f>STDEV(L33:N33)</f>
        <v>0.58912847163173465</v>
      </c>
      <c r="Q33" s="55">
        <f>(Q17-Q$14)/Q$14</f>
        <v>36.205882352941174</v>
      </c>
      <c r="R33" s="55">
        <f t="shared" si="12"/>
        <v>32.736842105263158</v>
      </c>
      <c r="S33" s="55">
        <f t="shared" si="12"/>
        <v>23.442622950819672</v>
      </c>
      <c r="T33" s="37">
        <f>AVERAGE(Q33:S33)</f>
        <v>30.795115803008002</v>
      </c>
      <c r="U33" s="37">
        <f>STDEV(Q33:S33)</f>
        <v>6.5994638733849182</v>
      </c>
      <c r="V33" s="55">
        <f>(V17-V$14)/V$14</f>
        <v>3.4375</v>
      </c>
      <c r="W33" s="55">
        <f t="shared" si="13"/>
        <v>4.2352941176470589</v>
      </c>
      <c r="X33" s="55">
        <f t="shared" si="13"/>
        <v>1.8421052631578947</v>
      </c>
      <c r="Y33" s="37">
        <f>AVERAGE(V33:X33)</f>
        <v>3.1716331269349847</v>
      </c>
      <c r="Z33" s="37">
        <f>STDEV(V33:X33)</f>
        <v>1.2185450828581674</v>
      </c>
      <c r="AA33" s="55">
        <f>(AA17-AA$14)/AA$14</f>
        <v>7.416666666666667</v>
      </c>
      <c r="AB33" s="55">
        <f t="shared" si="14"/>
        <v>15.441176470588236</v>
      </c>
      <c r="AC33" s="55">
        <f t="shared" si="14"/>
        <v>11.526315789473685</v>
      </c>
      <c r="AD33" s="37">
        <f>AVERAGE(AA33:AC33)</f>
        <v>11.46138630890953</v>
      </c>
      <c r="AE33" s="37">
        <f>STDEV(AA33:AC33)</f>
        <v>4.0126489101830289</v>
      </c>
    </row>
    <row r="35" spans="1:31" x14ac:dyDescent="0.2">
      <c r="A35" s="21" t="s">
        <v>162</v>
      </c>
    </row>
    <row r="36" spans="1:31" x14ac:dyDescent="0.2">
      <c r="A36" s="41" t="s">
        <v>160</v>
      </c>
      <c r="B36" s="42">
        <v>1</v>
      </c>
      <c r="C36" s="73" t="str">
        <f>$B$5</f>
        <v>DMSO/water</v>
      </c>
      <c r="D36" s="74"/>
      <c r="E36" s="43" t="s">
        <v>155</v>
      </c>
      <c r="F36" s="43" t="s">
        <v>156</v>
      </c>
      <c r="G36" s="44">
        <v>2</v>
      </c>
      <c r="H36" s="73" t="str">
        <f>$B$6</f>
        <v>DMSO/TNFa 10 ng/mL</v>
      </c>
      <c r="I36" s="74"/>
      <c r="J36" s="43" t="s">
        <v>155</v>
      </c>
      <c r="K36" s="43" t="s">
        <v>156</v>
      </c>
      <c r="L36" s="42">
        <v>3</v>
      </c>
      <c r="M36" s="73" t="str">
        <f>$B$7</f>
        <v>MLN100/water</v>
      </c>
      <c r="N36" s="74"/>
      <c r="O36" s="43" t="s">
        <v>155</v>
      </c>
      <c r="P36" s="43" t="s">
        <v>156</v>
      </c>
      <c r="Q36" s="42">
        <v>4</v>
      </c>
      <c r="R36" s="45" t="str">
        <f>$B$8</f>
        <v>MLN100/TNFa 10 ng/mL</v>
      </c>
      <c r="S36" s="46"/>
      <c r="T36" s="43" t="s">
        <v>155</v>
      </c>
      <c r="U36" s="43" t="s">
        <v>156</v>
      </c>
      <c r="V36" s="42">
        <v>5</v>
      </c>
      <c r="W36" s="45" t="str">
        <f>$B$9</f>
        <v>MLN200/water</v>
      </c>
      <c r="X36" s="46"/>
      <c r="Y36" s="43" t="s">
        <v>155</v>
      </c>
      <c r="Z36" s="43" t="s">
        <v>156</v>
      </c>
      <c r="AA36" s="42">
        <v>6</v>
      </c>
      <c r="AB36" s="45" t="str">
        <f>$B$10</f>
        <v>MLN200/TNFa 10 ng/mL</v>
      </c>
      <c r="AC36" s="46"/>
      <c r="AD36" s="43" t="s">
        <v>155</v>
      </c>
      <c r="AE36" s="43" t="s">
        <v>156</v>
      </c>
    </row>
    <row r="37" spans="1:31" x14ac:dyDescent="0.2">
      <c r="A37" s="36" t="s">
        <v>161</v>
      </c>
      <c r="B37" s="53">
        <f t="shared" ref="B37:D40" si="15">(B23-B$23)/B$23</f>
        <v>0</v>
      </c>
      <c r="C37" s="53">
        <f t="shared" si="15"/>
        <v>0</v>
      </c>
      <c r="D37" s="53">
        <f t="shared" si="15"/>
        <v>0</v>
      </c>
      <c r="E37" s="37">
        <f>AVERAGE(B37:D37)</f>
        <v>0</v>
      </c>
      <c r="F37" s="37">
        <f>STDEV(B37:D37)</f>
        <v>0</v>
      </c>
      <c r="G37" s="53">
        <f t="shared" ref="G37:I40" si="16">(G23-G$23)/G$23</f>
        <v>0</v>
      </c>
      <c r="H37" s="53">
        <f t="shared" si="16"/>
        <v>0</v>
      </c>
      <c r="I37" s="53">
        <f t="shared" si="16"/>
        <v>0</v>
      </c>
      <c r="J37" s="37">
        <f>AVERAGE(G37:I37)</f>
        <v>0</v>
      </c>
      <c r="K37" s="37">
        <f>STDEV(G37:I37)</f>
        <v>0</v>
      </c>
      <c r="L37" s="53">
        <f t="shared" ref="L37:N40" si="17">(L23-L$23)/L$23</f>
        <v>0</v>
      </c>
      <c r="M37" s="53">
        <f t="shared" si="17"/>
        <v>0</v>
      </c>
      <c r="N37" s="53">
        <f t="shared" si="17"/>
        <v>0</v>
      </c>
      <c r="O37" s="37">
        <f>AVERAGE(L37:N37)</f>
        <v>0</v>
      </c>
      <c r="P37" s="37">
        <f>STDEV(L37:N37)</f>
        <v>0</v>
      </c>
      <c r="Q37" s="53">
        <f t="shared" ref="Q37:S40" si="18">(Q23-Q$23)/Q$23</f>
        <v>0</v>
      </c>
      <c r="R37" s="53">
        <f t="shared" si="18"/>
        <v>0</v>
      </c>
      <c r="S37" s="53">
        <f t="shared" si="18"/>
        <v>0</v>
      </c>
      <c r="T37" s="37">
        <f>AVERAGE(Q37:S37)</f>
        <v>0</v>
      </c>
      <c r="U37" s="37">
        <f>STDEV(Q37:S37)</f>
        <v>0</v>
      </c>
      <c r="V37" s="53">
        <f t="shared" ref="V37:X40" si="19">(V23-V$23)/V$23</f>
        <v>0</v>
      </c>
      <c r="W37" s="53">
        <f t="shared" si="19"/>
        <v>0</v>
      </c>
      <c r="X37" s="53">
        <f t="shared" si="19"/>
        <v>0</v>
      </c>
      <c r="Y37" s="37">
        <f>AVERAGE(V37:X37)</f>
        <v>0</v>
      </c>
      <c r="Z37" s="37">
        <f>STDEV(V37:X37)</f>
        <v>0</v>
      </c>
      <c r="AA37" s="53">
        <f t="shared" ref="AA37:AC40" si="20">(AA23-AA$23)/AA$23</f>
        <v>0</v>
      </c>
      <c r="AB37" s="53">
        <f t="shared" si="20"/>
        <v>0</v>
      </c>
      <c r="AC37" s="53">
        <f t="shared" si="20"/>
        <v>0</v>
      </c>
      <c r="AD37" s="37">
        <f>AVERAGE(AA37:AC37)</f>
        <v>0</v>
      </c>
      <c r="AE37" s="37">
        <f>STDEV(AA37:AC37)</f>
        <v>0</v>
      </c>
    </row>
    <row r="38" spans="1:31" s="50" customFormat="1" x14ac:dyDescent="0.2">
      <c r="A38" s="52">
        <v>3</v>
      </c>
      <c r="B38" s="54">
        <f t="shared" si="15"/>
        <v>-1</v>
      </c>
      <c r="C38" s="54">
        <f t="shared" si="15"/>
        <v>-1</v>
      </c>
      <c r="D38" s="54">
        <f t="shared" si="15"/>
        <v>-1</v>
      </c>
      <c r="E38" s="37">
        <f>AVERAGE(B38:D38)</f>
        <v>-1</v>
      </c>
      <c r="F38" s="37">
        <f>STDEV(B38:D38)</f>
        <v>0</v>
      </c>
      <c r="G38" s="54">
        <f t="shared" si="16"/>
        <v>-1</v>
      </c>
      <c r="H38" s="54">
        <f t="shared" si="16"/>
        <v>-1</v>
      </c>
      <c r="I38" s="54">
        <f t="shared" si="16"/>
        <v>-1</v>
      </c>
      <c r="J38" s="37">
        <f>AVERAGE(G38:I38)</f>
        <v>-1</v>
      </c>
      <c r="K38" s="37">
        <f>STDEV(G38:I38)</f>
        <v>0</v>
      </c>
      <c r="L38" s="54">
        <f t="shared" si="17"/>
        <v>-1</v>
      </c>
      <c r="M38" s="54">
        <f t="shared" si="17"/>
        <v>-1</v>
      </c>
      <c r="N38" s="54">
        <f t="shared" si="17"/>
        <v>-1</v>
      </c>
      <c r="O38" s="37">
        <f>AVERAGE(L38:N38)</f>
        <v>-1</v>
      </c>
      <c r="P38" s="37">
        <f>STDEV(L38:N38)</f>
        <v>0</v>
      </c>
      <c r="Q38" s="54">
        <f t="shared" si="18"/>
        <v>-1</v>
      </c>
      <c r="R38" s="54">
        <f t="shared" si="18"/>
        <v>-1</v>
      </c>
      <c r="S38" s="54">
        <f t="shared" si="18"/>
        <v>-1</v>
      </c>
      <c r="T38" s="37">
        <f>AVERAGE(Q38:S38)</f>
        <v>-1</v>
      </c>
      <c r="U38" s="37">
        <f>STDEV(Q38:S38)</f>
        <v>0</v>
      </c>
      <c r="V38" s="54">
        <f t="shared" si="19"/>
        <v>-1</v>
      </c>
      <c r="W38" s="54">
        <f t="shared" si="19"/>
        <v>-1</v>
      </c>
      <c r="X38" s="54">
        <f t="shared" si="19"/>
        <v>-1</v>
      </c>
      <c r="Y38" s="37">
        <f>AVERAGE(V38:X38)</f>
        <v>-1</v>
      </c>
      <c r="Z38" s="37">
        <f>STDEV(V38:X38)</f>
        <v>0</v>
      </c>
      <c r="AA38" s="54">
        <f t="shared" si="20"/>
        <v>-1</v>
      </c>
      <c r="AB38" s="54">
        <f t="shared" si="20"/>
        <v>-1</v>
      </c>
      <c r="AC38" s="54">
        <f t="shared" si="20"/>
        <v>-1</v>
      </c>
      <c r="AD38" s="37">
        <f>AVERAGE(AA38:AC38)</f>
        <v>-1</v>
      </c>
      <c r="AE38" s="37">
        <f>STDEV(AA38:AC38)</f>
        <v>0</v>
      </c>
    </row>
    <row r="39" spans="1:31" x14ac:dyDescent="0.2">
      <c r="A39" s="36">
        <v>2</v>
      </c>
      <c r="B39" s="55">
        <f t="shared" si="15"/>
        <v>17.18181818181818</v>
      </c>
      <c r="C39" s="55">
        <f t="shared" si="15"/>
        <v>16.070175438596493</v>
      </c>
      <c r="D39" s="55">
        <f t="shared" si="15"/>
        <v>12.953846153846154</v>
      </c>
      <c r="E39" s="37">
        <f>AVERAGE(B39:D39)</f>
        <v>15.401946591420275</v>
      </c>
      <c r="F39" s="37">
        <f>STDEV(B39:D39)</f>
        <v>2.1917650903957053</v>
      </c>
      <c r="G39" s="55">
        <f t="shared" si="16"/>
        <v>422.5272727272727</v>
      </c>
      <c r="H39" s="55">
        <f t="shared" si="16"/>
        <v>495.77192982456137</v>
      </c>
      <c r="I39" s="55">
        <f t="shared" si="16"/>
        <v>400.52307692307699</v>
      </c>
      <c r="J39" s="37">
        <f>AVERAGE(G39:I39)</f>
        <v>439.607426491637</v>
      </c>
      <c r="K39" s="37">
        <f>STDEV(G39:I39)</f>
        <v>49.868674879355865</v>
      </c>
      <c r="L39" s="55">
        <f t="shared" si="17"/>
        <v>4.3235294117647056</v>
      </c>
      <c r="M39" s="55">
        <f t="shared" si="17"/>
        <v>3.2368421052631575</v>
      </c>
      <c r="N39" s="55">
        <f t="shared" si="17"/>
        <v>1.8360655737704918</v>
      </c>
      <c r="O39" s="37">
        <f>AVERAGE(L39:N39)</f>
        <v>3.1321456969327848</v>
      </c>
      <c r="P39" s="37">
        <f>STDEV(L39:N39)</f>
        <v>1.2470325135176659</v>
      </c>
      <c r="Q39" s="55">
        <f t="shared" si="18"/>
        <v>127.61764705882352</v>
      </c>
      <c r="R39" s="55">
        <f t="shared" si="18"/>
        <v>101.44736842105264</v>
      </c>
      <c r="S39" s="55">
        <f t="shared" si="18"/>
        <v>71.344262295081961</v>
      </c>
      <c r="T39" s="37">
        <f>AVERAGE(Q39:S39)</f>
        <v>100.13642592498604</v>
      </c>
      <c r="U39" s="37">
        <f>STDEV(Q39:S39)</f>
        <v>28.159587814153465</v>
      </c>
      <c r="V39" s="55">
        <f t="shared" si="19"/>
        <v>2.3125</v>
      </c>
      <c r="W39" s="55">
        <f t="shared" si="19"/>
        <v>7.4705882352941178</v>
      </c>
      <c r="X39" s="55">
        <f t="shared" si="19"/>
        <v>5.3157894736842106</v>
      </c>
      <c r="Y39" s="37">
        <f>AVERAGE(V39:X39)</f>
        <v>5.0329592363261098</v>
      </c>
      <c r="Z39" s="37">
        <f>STDEV(V39:X39)</f>
        <v>2.5906491982016648</v>
      </c>
      <c r="AA39" s="55">
        <f t="shared" si="20"/>
        <v>35.375</v>
      </c>
      <c r="AB39" s="55">
        <f t="shared" si="20"/>
        <v>51.882352941176471</v>
      </c>
      <c r="AC39" s="55">
        <f t="shared" si="20"/>
        <v>46.631578947368411</v>
      </c>
      <c r="AD39" s="37">
        <f>AVERAGE(AA39:AC39)</f>
        <v>44.629643962848291</v>
      </c>
      <c r="AE39" s="37">
        <f>STDEV(AA39:AC39)</f>
        <v>8.4338000357387148</v>
      </c>
    </row>
    <row r="40" spans="1:31" x14ac:dyDescent="0.2">
      <c r="A40" s="36">
        <v>1</v>
      </c>
      <c r="B40" s="55">
        <f>(B26-B$23)/B$23</f>
        <v>17.527272727272727</v>
      </c>
      <c r="C40" s="55">
        <f t="shared" si="15"/>
        <v>16.05263157894737</v>
      </c>
      <c r="D40" s="55">
        <f t="shared" si="15"/>
        <v>14.630769230769232</v>
      </c>
      <c r="E40" s="37">
        <f>AVERAGE(B40:D40)</f>
        <v>16.070224512329776</v>
      </c>
      <c r="F40" s="37">
        <f>STDEV(B40:D40)</f>
        <v>1.4483318886888432</v>
      </c>
      <c r="G40" s="55">
        <f>(G26-G$23)/G$23</f>
        <v>308.41818181818184</v>
      </c>
      <c r="H40" s="55">
        <f t="shared" si="16"/>
        <v>273.14035087719299</v>
      </c>
      <c r="I40" s="55">
        <f t="shared" si="16"/>
        <v>145.49230769230772</v>
      </c>
      <c r="J40" s="37">
        <f>AVERAGE(G40:I40)</f>
        <v>242.35028012922751</v>
      </c>
      <c r="K40" s="37">
        <f>STDEV(G40:I40)</f>
        <v>85.715993008414557</v>
      </c>
      <c r="L40" s="55">
        <f>(L26-L$23)/L$23</f>
        <v>2.4411764705882351</v>
      </c>
      <c r="M40" s="55">
        <f t="shared" si="17"/>
        <v>2.0263157894736841</v>
      </c>
      <c r="N40" s="55">
        <f t="shared" si="17"/>
        <v>1.2786885245901638</v>
      </c>
      <c r="O40" s="37">
        <f>AVERAGE(L40:N40)</f>
        <v>1.9153935948840275</v>
      </c>
      <c r="P40" s="37">
        <f>STDEV(L40:N40)</f>
        <v>0.58912847163173465</v>
      </c>
      <c r="Q40" s="55">
        <f>(Q26-Q$23)/Q$23</f>
        <v>36.205882352941174</v>
      </c>
      <c r="R40" s="55">
        <f t="shared" si="18"/>
        <v>32.736842105263158</v>
      </c>
      <c r="S40" s="55">
        <f t="shared" si="18"/>
        <v>23.442622950819668</v>
      </c>
      <c r="T40" s="37">
        <f>AVERAGE(Q40:S40)</f>
        <v>30.795115803008002</v>
      </c>
      <c r="U40" s="37">
        <f>STDEV(Q40:S40)</f>
        <v>6.5994638733849182</v>
      </c>
      <c r="V40" s="55">
        <f>(V26-V$23)/V$23</f>
        <v>3.4375</v>
      </c>
      <c r="W40" s="55">
        <f t="shared" si="19"/>
        <v>4.2352941176470589</v>
      </c>
      <c r="X40" s="55">
        <f t="shared" si="19"/>
        <v>1.8421052631578947</v>
      </c>
      <c r="Y40" s="37">
        <f>AVERAGE(V40:X40)</f>
        <v>3.1716331269349847</v>
      </c>
      <c r="Z40" s="37">
        <f>STDEV(V40:X40)</f>
        <v>1.2185450828581674</v>
      </c>
      <c r="AA40" s="55">
        <f>(AA26-AA$23)/AA$23</f>
        <v>7.416666666666667</v>
      </c>
      <c r="AB40" s="55">
        <f t="shared" si="20"/>
        <v>15.441176470588236</v>
      </c>
      <c r="AC40" s="55">
        <f t="shared" si="20"/>
        <v>11.526315789473683</v>
      </c>
      <c r="AD40" s="37">
        <f>AVERAGE(AA40:AC40)</f>
        <v>11.46138630890953</v>
      </c>
      <c r="AE40" s="37">
        <f>STDEV(AA40:AC40)</f>
        <v>4.0126489101830289</v>
      </c>
    </row>
  </sheetData>
  <mergeCells count="12">
    <mergeCell ref="C13:D13"/>
    <mergeCell ref="H13:I13"/>
    <mergeCell ref="M13:N13"/>
    <mergeCell ref="C22:D22"/>
    <mergeCell ref="H22:I22"/>
    <mergeCell ref="M22:N22"/>
    <mergeCell ref="C29:D29"/>
    <mergeCell ref="H29:I29"/>
    <mergeCell ref="M29:N29"/>
    <mergeCell ref="C36:D36"/>
    <mergeCell ref="H36:I36"/>
    <mergeCell ref="M36:N3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Luciferase Read Out </vt:lpstr>
      <vt:lpstr>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Vaca</dc:creator>
  <cp:lastModifiedBy>Cristina Vaca</cp:lastModifiedBy>
  <dcterms:created xsi:type="dcterms:W3CDTF">2011-01-18T20:51:17Z</dcterms:created>
  <dcterms:modified xsi:type="dcterms:W3CDTF">2025-07-17T22:08:07Z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16.0</vt:lpwstr>
  </property>
</Properties>
</file>